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/>
  <mc:AlternateContent xmlns:mc="http://schemas.openxmlformats.org/markup-compatibility/2006">
    <mc:Choice Requires="x15">
      <x15ac:absPath xmlns:x15ac="http://schemas.microsoft.com/office/spreadsheetml/2010/11/ac" url="D:\Horáček\H Neředín\Rekonstrukce cest\17 Budování cest\"/>
    </mc:Choice>
  </mc:AlternateContent>
  <bookViews>
    <workbookView xWindow="0" yWindow="0" windowWidth="28800" windowHeight="13290" activeTab="4"/>
  </bookViews>
  <sheets>
    <sheet name="Rekapitulace stavby" sheetId="1" r:id="rId1"/>
    <sheet name="SO 101 - Chodník - úsek A..." sheetId="2" r:id="rId2"/>
    <sheet name="SO102 - Chodník - úsek B ..." sheetId="3" r:id="rId3"/>
    <sheet name="SO103 - Chodník - úsek C ..." sheetId="4" r:id="rId4"/>
    <sheet name="VON - Vedlejší a ostatní ..." sheetId="5" r:id="rId5"/>
  </sheets>
  <definedNames>
    <definedName name="_xlnm.Print_Titles" localSheetId="0">'Rekapitulace stavby'!$85:$85</definedName>
    <definedName name="_xlnm.Print_Titles" localSheetId="1">'SO 101 - Chodník - úsek A...'!$116:$116</definedName>
    <definedName name="_xlnm.Print_Titles" localSheetId="2">'SO102 - Chodník - úsek B ...'!$115:$115</definedName>
    <definedName name="_xlnm.Print_Titles" localSheetId="3">'SO103 - Chodník - úsek C ...'!$117:$117</definedName>
    <definedName name="_xlnm.Print_Titles" localSheetId="4">'VON - Vedlejší a ostatní ...'!$112:$112</definedName>
    <definedName name="_xlnm.Print_Area" localSheetId="0">'Rekapitulace stavby'!$C$4:$AP$70,'Rekapitulace stavby'!$C$76:$AP$95</definedName>
    <definedName name="_xlnm.Print_Area" localSheetId="1">'SO 101 - Chodník - úsek A...'!$C$4:$Q$70,'SO 101 - Chodník - úsek A...'!$C$76:$Q$100,'SO 101 - Chodník - úsek A...'!$C$106:$Q$173</definedName>
    <definedName name="_xlnm.Print_Area" localSheetId="2">'SO102 - Chodník - úsek B ...'!$C$4:$Q$70,'SO102 - Chodník - úsek B ...'!$C$76:$Q$99,'SO102 - Chodník - úsek B ...'!$C$105:$Q$167</definedName>
    <definedName name="_xlnm.Print_Area" localSheetId="3">'SO103 - Chodník - úsek C ...'!$C$4:$Q$70,'SO103 - Chodník - úsek C ...'!$C$76:$Q$101,'SO103 - Chodník - úsek C ...'!$C$107:$Q$177</definedName>
    <definedName name="_xlnm.Print_Area" localSheetId="4">'VON - Vedlejší a ostatní ...'!$C$4:$Q$70,'VON - Vedlejší a ostatní ...'!$C$76:$Q$96,'VON - Vedlejší a ostatní ...'!$C$102:$Q$131</definedName>
  </definedNames>
  <calcPr calcId="162913"/>
</workbook>
</file>

<file path=xl/calcChain.xml><?xml version="1.0" encoding="utf-8"?>
<calcChain xmlns="http://schemas.openxmlformats.org/spreadsheetml/2006/main">
  <c r="AY91" i="1" l="1"/>
  <c r="AX91" i="1"/>
  <c r="BI131" i="5"/>
  <c r="BH131" i="5"/>
  <c r="BG131" i="5"/>
  <c r="BF131" i="5"/>
  <c r="AA131" i="5"/>
  <c r="AA130" i="5" s="1"/>
  <c r="Y131" i="5"/>
  <c r="Y130" i="5" s="1"/>
  <c r="W131" i="5"/>
  <c r="W130" i="5" s="1"/>
  <c r="BK131" i="5"/>
  <c r="BK130" i="5" s="1"/>
  <c r="N130" i="5" s="1"/>
  <c r="N92" i="5" s="1"/>
  <c r="N131" i="5"/>
  <c r="BE131" i="5" s="1"/>
  <c r="BI129" i="5"/>
  <c r="BH129" i="5"/>
  <c r="BG129" i="5"/>
  <c r="BF129" i="5"/>
  <c r="AA129" i="5"/>
  <c r="Y129" i="5"/>
  <c r="W129" i="5"/>
  <c r="BK129" i="5"/>
  <c r="N129" i="5"/>
  <c r="BE129" i="5" s="1"/>
  <c r="BI128" i="5"/>
  <c r="BH128" i="5"/>
  <c r="BG128" i="5"/>
  <c r="BF128" i="5"/>
  <c r="AA128" i="5"/>
  <c r="Y128" i="5"/>
  <c r="W128" i="5"/>
  <c r="BK128" i="5"/>
  <c r="N128" i="5"/>
  <c r="BE128" i="5" s="1"/>
  <c r="BI127" i="5"/>
  <c r="BH127" i="5"/>
  <c r="BG127" i="5"/>
  <c r="BF127" i="5"/>
  <c r="AA127" i="5"/>
  <c r="Y127" i="5"/>
  <c r="W127" i="5"/>
  <c r="BK127" i="5"/>
  <c r="N127" i="5"/>
  <c r="BE127" i="5" s="1"/>
  <c r="BI126" i="5"/>
  <c r="BH126" i="5"/>
  <c r="BG126" i="5"/>
  <c r="BF126" i="5"/>
  <c r="AA126" i="5"/>
  <c r="Y126" i="5"/>
  <c r="W126" i="5"/>
  <c r="BK126" i="5"/>
  <c r="N126" i="5"/>
  <c r="BE126" i="5" s="1"/>
  <c r="BI125" i="5"/>
  <c r="BH125" i="5"/>
  <c r="BG125" i="5"/>
  <c r="BF125" i="5"/>
  <c r="AA125" i="5"/>
  <c r="Y125" i="5"/>
  <c r="W125" i="5"/>
  <c r="BK125" i="5"/>
  <c r="N125" i="5"/>
  <c r="BE125" i="5" s="1"/>
  <c r="BI124" i="5"/>
  <c r="BH124" i="5"/>
  <c r="BG124" i="5"/>
  <c r="BF124" i="5"/>
  <c r="AA124" i="5"/>
  <c r="Y124" i="5"/>
  <c r="W124" i="5"/>
  <c r="BK124" i="5"/>
  <c r="N124" i="5"/>
  <c r="BE124" i="5" s="1"/>
  <c r="BI123" i="5"/>
  <c r="BH123" i="5"/>
  <c r="BG123" i="5"/>
  <c r="BF123" i="5"/>
  <c r="AA123" i="5"/>
  <c r="AA122" i="5" s="1"/>
  <c r="Y123" i="5"/>
  <c r="Y122" i="5" s="1"/>
  <c r="W123" i="5"/>
  <c r="W122" i="5" s="1"/>
  <c r="BK123" i="5"/>
  <c r="BK122" i="5" s="1"/>
  <c r="N122" i="5" s="1"/>
  <c r="N91" i="5" s="1"/>
  <c r="N123" i="5"/>
  <c r="BE123" i="5" s="1"/>
  <c r="BI121" i="5"/>
  <c r="BH121" i="5"/>
  <c r="BG121" i="5"/>
  <c r="BF121" i="5"/>
  <c r="BE121" i="5"/>
  <c r="AA121" i="5"/>
  <c r="Y121" i="5"/>
  <c r="W121" i="5"/>
  <c r="BK121" i="5"/>
  <c r="N121" i="5"/>
  <c r="BI120" i="5"/>
  <c r="BH120" i="5"/>
  <c r="BG120" i="5"/>
  <c r="BF120" i="5"/>
  <c r="BE120" i="5"/>
  <c r="AA120" i="5"/>
  <c r="Y120" i="5"/>
  <c r="W120" i="5"/>
  <c r="BK120" i="5"/>
  <c r="N120" i="5"/>
  <c r="BI119" i="5"/>
  <c r="BH119" i="5"/>
  <c r="BG119" i="5"/>
  <c r="BF119" i="5"/>
  <c r="BE119" i="5"/>
  <c r="AA119" i="5"/>
  <c r="Y119" i="5"/>
  <c r="W119" i="5"/>
  <c r="BK119" i="5"/>
  <c r="N119" i="5"/>
  <c r="BI118" i="5"/>
  <c r="BH118" i="5"/>
  <c r="BG118" i="5"/>
  <c r="BF118" i="5"/>
  <c r="BE118" i="5"/>
  <c r="AA118" i="5"/>
  <c r="Y118" i="5"/>
  <c r="W118" i="5"/>
  <c r="BK118" i="5"/>
  <c r="N118" i="5"/>
  <c r="BI117" i="5"/>
  <c r="BH117" i="5"/>
  <c r="BG117" i="5"/>
  <c r="BF117" i="5"/>
  <c r="BE117" i="5"/>
  <c r="AA117" i="5"/>
  <c r="Y117" i="5"/>
  <c r="W117" i="5"/>
  <c r="BK117" i="5"/>
  <c r="N117" i="5"/>
  <c r="BI116" i="5"/>
  <c r="H36" i="5" s="1"/>
  <c r="BD91" i="1" s="1"/>
  <c r="BH116" i="5"/>
  <c r="H35" i="5"/>
  <c r="BC91" i="1" s="1"/>
  <c r="BG116" i="5"/>
  <c r="H34" i="5" s="1"/>
  <c r="BB91" i="1" s="1"/>
  <c r="BF116" i="5"/>
  <c r="M33" i="5"/>
  <c r="AW91" i="1" s="1"/>
  <c r="AA116" i="5"/>
  <c r="AA115" i="5" s="1"/>
  <c r="AA114" i="5" s="1"/>
  <c r="AA113" i="5" s="1"/>
  <c r="Y116" i="5"/>
  <c r="Y115" i="5" s="1"/>
  <c r="W116" i="5"/>
  <c r="W115" i="5" s="1"/>
  <c r="BK116" i="5"/>
  <c r="BK115" i="5" s="1"/>
  <c r="N115" i="5" s="1"/>
  <c r="N90" i="5" s="1"/>
  <c r="N116" i="5"/>
  <c r="BE116" i="5" s="1"/>
  <c r="M32" i="5" s="1"/>
  <c r="AV91" i="1" s="1"/>
  <c r="AT91" i="1" s="1"/>
  <c r="M109" i="5"/>
  <c r="F109" i="5"/>
  <c r="O9" i="5"/>
  <c r="M107" i="5"/>
  <c r="F107" i="5"/>
  <c r="F105" i="5"/>
  <c r="M28" i="5"/>
  <c r="AS91" i="1"/>
  <c r="E15" i="5"/>
  <c r="F84" i="5" s="1"/>
  <c r="M83" i="5"/>
  <c r="F83" i="5"/>
  <c r="F81" i="5"/>
  <c r="F79" i="5"/>
  <c r="O21" i="5"/>
  <c r="E21" i="5"/>
  <c r="M110" i="5" s="1"/>
  <c r="O20" i="5"/>
  <c r="O15" i="5"/>
  <c r="F110" i="5"/>
  <c r="O14" i="5"/>
  <c r="M81" i="5"/>
  <c r="F6" i="5"/>
  <c r="F78" i="5"/>
  <c r="AY90" i="1"/>
  <c r="AX90" i="1"/>
  <c r="BI177" i="4"/>
  <c r="BH177" i="4"/>
  <c r="BG177" i="4"/>
  <c r="BF177" i="4"/>
  <c r="AA177" i="4"/>
  <c r="AA175" i="4" s="1"/>
  <c r="AA174" i="4" s="1"/>
  <c r="Y177" i="4"/>
  <c r="W177" i="4"/>
  <c r="BK177" i="4"/>
  <c r="N177" i="4"/>
  <c r="BE177" i="4" s="1"/>
  <c r="BI176" i="4"/>
  <c r="BH176" i="4"/>
  <c r="BG176" i="4"/>
  <c r="BF176" i="4"/>
  <c r="AA176" i="4"/>
  <c r="Y176" i="4"/>
  <c r="Y175" i="4" s="1"/>
  <c r="Y174" i="4" s="1"/>
  <c r="W176" i="4"/>
  <c r="W175" i="4"/>
  <c r="W174" i="4"/>
  <c r="BK176" i="4"/>
  <c r="BK175" i="4" s="1"/>
  <c r="BK174" i="4" s="1"/>
  <c r="N174" i="4" s="1"/>
  <c r="N176" i="4"/>
  <c r="BE176" i="4"/>
  <c r="BI173" i="4"/>
  <c r="BH173" i="4"/>
  <c r="BG173" i="4"/>
  <c r="BF173" i="4"/>
  <c r="AA173" i="4"/>
  <c r="AA172" i="4" s="1"/>
  <c r="Y173" i="4"/>
  <c r="Y172" i="4" s="1"/>
  <c r="W173" i="4"/>
  <c r="W172" i="4" s="1"/>
  <c r="BK173" i="4"/>
  <c r="BK172" i="4"/>
  <c r="N172" i="4"/>
  <c r="N95" i="4" s="1"/>
  <c r="N173" i="4"/>
  <c r="BE173" i="4"/>
  <c r="BI171" i="4"/>
  <c r="BH171" i="4"/>
  <c r="BG171" i="4"/>
  <c r="BF171" i="4"/>
  <c r="AA171" i="4"/>
  <c r="Y171" i="4"/>
  <c r="W171" i="4"/>
  <c r="BK171" i="4"/>
  <c r="N171" i="4"/>
  <c r="BE171" i="4" s="1"/>
  <c r="BI170" i="4"/>
  <c r="BH170" i="4"/>
  <c r="BG170" i="4"/>
  <c r="BF170" i="4"/>
  <c r="AA170" i="4"/>
  <c r="Y170" i="4"/>
  <c r="W170" i="4"/>
  <c r="BK170" i="4"/>
  <c r="N170" i="4"/>
  <c r="BE170" i="4" s="1"/>
  <c r="BI169" i="4"/>
  <c r="BH169" i="4"/>
  <c r="BG169" i="4"/>
  <c r="BF169" i="4"/>
  <c r="AA169" i="4"/>
  <c r="Y169" i="4"/>
  <c r="W169" i="4"/>
  <c r="BK169" i="4"/>
  <c r="N169" i="4"/>
  <c r="BE169" i="4" s="1"/>
  <c r="BI168" i="4"/>
  <c r="BH168" i="4"/>
  <c r="BG168" i="4"/>
  <c r="BF168" i="4"/>
  <c r="AA168" i="4"/>
  <c r="Y168" i="4"/>
  <c r="Y166" i="4" s="1"/>
  <c r="W168" i="4"/>
  <c r="BK168" i="4"/>
  <c r="N168" i="4"/>
  <c r="BE168" i="4" s="1"/>
  <c r="BI167" i="4"/>
  <c r="BH167" i="4"/>
  <c r="BG167" i="4"/>
  <c r="BF167" i="4"/>
  <c r="AA167" i="4"/>
  <c r="AA166" i="4" s="1"/>
  <c r="Y167" i="4"/>
  <c r="W167" i="4"/>
  <c r="W166" i="4" s="1"/>
  <c r="BK167" i="4"/>
  <c r="BK166" i="4" s="1"/>
  <c r="N166" i="4" s="1"/>
  <c r="N94" i="4" s="1"/>
  <c r="N167" i="4"/>
  <c r="BE167" i="4" s="1"/>
  <c r="BI165" i="4"/>
  <c r="BH165" i="4"/>
  <c r="BG165" i="4"/>
  <c r="BF165" i="4"/>
  <c r="AA165" i="4"/>
  <c r="Y165" i="4"/>
  <c r="W165" i="4"/>
  <c r="BK165" i="4"/>
  <c r="N165" i="4"/>
  <c r="BE165" i="4"/>
  <c r="BI164" i="4"/>
  <c r="BH164" i="4"/>
  <c r="BG164" i="4"/>
  <c r="BF164" i="4"/>
  <c r="AA164" i="4"/>
  <c r="Y164" i="4"/>
  <c r="W164" i="4"/>
  <c r="BK164" i="4"/>
  <c r="N164" i="4"/>
  <c r="BE164" i="4"/>
  <c r="BI163" i="4"/>
  <c r="BH163" i="4"/>
  <c r="BG163" i="4"/>
  <c r="BF163" i="4"/>
  <c r="AA163" i="4"/>
  <c r="Y163" i="4"/>
  <c r="W163" i="4"/>
  <c r="BK163" i="4"/>
  <c r="N163" i="4"/>
  <c r="BE163" i="4"/>
  <c r="BI162" i="4"/>
  <c r="BH162" i="4"/>
  <c r="BG162" i="4"/>
  <c r="BF162" i="4"/>
  <c r="AA162" i="4"/>
  <c r="Y162" i="4"/>
  <c r="W162" i="4"/>
  <c r="BK162" i="4"/>
  <c r="N162" i="4"/>
  <c r="BE162" i="4"/>
  <c r="BI161" i="4"/>
  <c r="BH161" i="4"/>
  <c r="BG161" i="4"/>
  <c r="BF161" i="4"/>
  <c r="AA161" i="4"/>
  <c r="Y161" i="4"/>
  <c r="W161" i="4"/>
  <c r="BK161" i="4"/>
  <c r="N161" i="4"/>
  <c r="BE161" i="4"/>
  <c r="BI160" i="4"/>
  <c r="BH160" i="4"/>
  <c r="BG160" i="4"/>
  <c r="BF160" i="4"/>
  <c r="AA160" i="4"/>
  <c r="Y160" i="4"/>
  <c r="W160" i="4"/>
  <c r="BK160" i="4"/>
  <c r="N160" i="4"/>
  <c r="BE160" i="4"/>
  <c r="BI159" i="4"/>
  <c r="BH159" i="4"/>
  <c r="BG159" i="4"/>
  <c r="BF159" i="4"/>
  <c r="AA159" i="4"/>
  <c r="Y159" i="4"/>
  <c r="W159" i="4"/>
  <c r="BK159" i="4"/>
  <c r="BK156" i="4" s="1"/>
  <c r="N156" i="4" s="1"/>
  <c r="N93" i="4" s="1"/>
  <c r="N159" i="4"/>
  <c r="BE159" i="4"/>
  <c r="BI158" i="4"/>
  <c r="BH158" i="4"/>
  <c r="BG158" i="4"/>
  <c r="BF158" i="4"/>
  <c r="AA158" i="4"/>
  <c r="AA156" i="4" s="1"/>
  <c r="Y158" i="4"/>
  <c r="W158" i="4"/>
  <c r="BK158" i="4"/>
  <c r="N158" i="4"/>
  <c r="BE158" i="4"/>
  <c r="BI157" i="4"/>
  <c r="BH157" i="4"/>
  <c r="BG157" i="4"/>
  <c r="BF157" i="4"/>
  <c r="AA157" i="4"/>
  <c r="Y157" i="4"/>
  <c r="Y156" i="4" s="1"/>
  <c r="W157" i="4"/>
  <c r="W156" i="4" s="1"/>
  <c r="BK157" i="4"/>
  <c r="N157" i="4"/>
  <c r="BE157" i="4"/>
  <c r="BI155" i="4"/>
  <c r="BH155" i="4"/>
  <c r="BG155" i="4"/>
  <c r="BF155" i="4"/>
  <c r="BE155" i="4"/>
  <c r="AA155" i="4"/>
  <c r="Y155" i="4"/>
  <c r="W155" i="4"/>
  <c r="BK155" i="4"/>
  <c r="N155" i="4"/>
  <c r="BI154" i="4"/>
  <c r="BH154" i="4"/>
  <c r="BG154" i="4"/>
  <c r="BF154" i="4"/>
  <c r="AA154" i="4"/>
  <c r="Y154" i="4"/>
  <c r="W154" i="4"/>
  <c r="BK154" i="4"/>
  <c r="N154" i="4"/>
  <c r="BE154" i="4" s="1"/>
  <c r="BI153" i="4"/>
  <c r="BH153" i="4"/>
  <c r="BG153" i="4"/>
  <c r="BF153" i="4"/>
  <c r="BE153" i="4"/>
  <c r="AA153" i="4"/>
  <c r="Y153" i="4"/>
  <c r="W153" i="4"/>
  <c r="BK153" i="4"/>
  <c r="N153" i="4"/>
  <c r="BI152" i="4"/>
  <c r="BH152" i="4"/>
  <c r="BG152" i="4"/>
  <c r="BF152" i="4"/>
  <c r="AA152" i="4"/>
  <c r="Y152" i="4"/>
  <c r="W152" i="4"/>
  <c r="BK152" i="4"/>
  <c r="N152" i="4"/>
  <c r="BE152" i="4" s="1"/>
  <c r="BI151" i="4"/>
  <c r="BH151" i="4"/>
  <c r="BG151" i="4"/>
  <c r="BF151" i="4"/>
  <c r="BE151" i="4"/>
  <c r="AA151" i="4"/>
  <c r="Y151" i="4"/>
  <c r="W151" i="4"/>
  <c r="BK151" i="4"/>
  <c r="BK148" i="4" s="1"/>
  <c r="N148" i="4" s="1"/>
  <c r="N92" i="4" s="1"/>
  <c r="N151" i="4"/>
  <c r="BI150" i="4"/>
  <c r="BH150" i="4"/>
  <c r="BG150" i="4"/>
  <c r="BF150" i="4"/>
  <c r="AA150" i="4"/>
  <c r="AA148" i="4" s="1"/>
  <c r="Y150" i="4"/>
  <c r="Y148" i="4" s="1"/>
  <c r="W150" i="4"/>
  <c r="BK150" i="4"/>
  <c r="N150" i="4"/>
  <c r="BE150" i="4" s="1"/>
  <c r="BI149" i="4"/>
  <c r="BH149" i="4"/>
  <c r="BG149" i="4"/>
  <c r="BF149" i="4"/>
  <c r="BE149" i="4"/>
  <c r="AA149" i="4"/>
  <c r="Y149" i="4"/>
  <c r="W149" i="4"/>
  <c r="W148" i="4" s="1"/>
  <c r="BK149" i="4"/>
  <c r="N149" i="4"/>
  <c r="BI147" i="4"/>
  <c r="BH147" i="4"/>
  <c r="BG147" i="4"/>
  <c r="BF147" i="4"/>
  <c r="AA147" i="4"/>
  <c r="Y147" i="4"/>
  <c r="W147" i="4"/>
  <c r="W144" i="4" s="1"/>
  <c r="BK147" i="4"/>
  <c r="N147" i="4"/>
  <c r="BE147" i="4"/>
  <c r="BI146" i="4"/>
  <c r="BH146" i="4"/>
  <c r="BG146" i="4"/>
  <c r="BF146" i="4"/>
  <c r="AA146" i="4"/>
  <c r="AA144" i="4" s="1"/>
  <c r="Y146" i="4"/>
  <c r="W146" i="4"/>
  <c r="BK146" i="4"/>
  <c r="N146" i="4"/>
  <c r="BE146" i="4" s="1"/>
  <c r="BI145" i="4"/>
  <c r="BH145" i="4"/>
  <c r="BG145" i="4"/>
  <c r="BF145" i="4"/>
  <c r="AA145" i="4"/>
  <c r="Y145" i="4"/>
  <c r="Y144" i="4" s="1"/>
  <c r="W145" i="4"/>
  <c r="BK145" i="4"/>
  <c r="BK144" i="4"/>
  <c r="N144" i="4" s="1"/>
  <c r="N91" i="4" s="1"/>
  <c r="N145" i="4"/>
  <c r="BE145" i="4"/>
  <c r="BI143" i="4"/>
  <c r="BH143" i="4"/>
  <c r="BG143" i="4"/>
  <c r="BF143" i="4"/>
  <c r="AA143" i="4"/>
  <c r="Y143" i="4"/>
  <c r="W143" i="4"/>
  <c r="BK143" i="4"/>
  <c r="N143" i="4"/>
  <c r="BE143" i="4" s="1"/>
  <c r="BI142" i="4"/>
  <c r="BH142" i="4"/>
  <c r="BG142" i="4"/>
  <c r="BF142" i="4"/>
  <c r="AA142" i="4"/>
  <c r="Y142" i="4"/>
  <c r="W142" i="4"/>
  <c r="BK142" i="4"/>
  <c r="N142" i="4"/>
  <c r="BE142" i="4" s="1"/>
  <c r="BI141" i="4"/>
  <c r="BH141" i="4"/>
  <c r="BG141" i="4"/>
  <c r="BF141" i="4"/>
  <c r="AA141" i="4"/>
  <c r="Y141" i="4"/>
  <c r="W141" i="4"/>
  <c r="BK141" i="4"/>
  <c r="N141" i="4"/>
  <c r="BE141" i="4" s="1"/>
  <c r="BI140" i="4"/>
  <c r="BH140" i="4"/>
  <c r="BG140" i="4"/>
  <c r="BF140" i="4"/>
  <c r="BE140" i="4"/>
  <c r="AA140" i="4"/>
  <c r="Y140" i="4"/>
  <c r="W140" i="4"/>
  <c r="BK140" i="4"/>
  <c r="N140" i="4"/>
  <c r="BI139" i="4"/>
  <c r="BH139" i="4"/>
  <c r="BG139" i="4"/>
  <c r="BF139" i="4"/>
  <c r="AA139" i="4"/>
  <c r="Y139" i="4"/>
  <c r="W139" i="4"/>
  <c r="BK139" i="4"/>
  <c r="N139" i="4"/>
  <c r="BE139" i="4" s="1"/>
  <c r="BI138" i="4"/>
  <c r="BH138" i="4"/>
  <c r="BG138" i="4"/>
  <c r="BF138" i="4"/>
  <c r="N138" i="4"/>
  <c r="BE138" i="4" s="1"/>
  <c r="AA138" i="4"/>
  <c r="Y138" i="4"/>
  <c r="W138" i="4"/>
  <c r="BK138" i="4"/>
  <c r="BI137" i="4"/>
  <c r="BH137" i="4"/>
  <c r="BG137" i="4"/>
  <c r="BF137" i="4"/>
  <c r="AA137" i="4"/>
  <c r="Y137" i="4"/>
  <c r="W137" i="4"/>
  <c r="BK137" i="4"/>
  <c r="N137" i="4"/>
  <c r="BE137" i="4" s="1"/>
  <c r="BI136" i="4"/>
  <c r="BH136" i="4"/>
  <c r="BG136" i="4"/>
  <c r="BF136" i="4"/>
  <c r="BE136" i="4"/>
  <c r="AA136" i="4"/>
  <c r="Y136" i="4"/>
  <c r="W136" i="4"/>
  <c r="BK136" i="4"/>
  <c r="N136" i="4"/>
  <c r="BI135" i="4"/>
  <c r="BH135" i="4"/>
  <c r="BG135" i="4"/>
  <c r="BF135" i="4"/>
  <c r="AA135" i="4"/>
  <c r="Y135" i="4"/>
  <c r="W135" i="4"/>
  <c r="BK135" i="4"/>
  <c r="N135" i="4"/>
  <c r="BE135" i="4" s="1"/>
  <c r="BI134" i="4"/>
  <c r="BH134" i="4"/>
  <c r="BG134" i="4"/>
  <c r="BF134" i="4"/>
  <c r="BE134" i="4"/>
  <c r="AA134" i="4"/>
  <c r="Y134" i="4"/>
  <c r="W134" i="4"/>
  <c r="BK134" i="4"/>
  <c r="N134" i="4"/>
  <c r="BI133" i="4"/>
  <c r="BH133" i="4"/>
  <c r="BG133" i="4"/>
  <c r="BF133" i="4"/>
  <c r="AA133" i="4"/>
  <c r="Y133" i="4"/>
  <c r="W133" i="4"/>
  <c r="BK133" i="4"/>
  <c r="N133" i="4"/>
  <c r="BE133" i="4" s="1"/>
  <c r="BI132" i="4"/>
  <c r="BH132" i="4"/>
  <c r="BG132" i="4"/>
  <c r="BF132" i="4"/>
  <c r="BE132" i="4"/>
  <c r="AA132" i="4"/>
  <c r="Y132" i="4"/>
  <c r="W132" i="4"/>
  <c r="BK132" i="4"/>
  <c r="N132" i="4"/>
  <c r="BI131" i="4"/>
  <c r="BH131" i="4"/>
  <c r="BG131" i="4"/>
  <c r="BF131" i="4"/>
  <c r="AA131" i="4"/>
  <c r="Y131" i="4"/>
  <c r="W131" i="4"/>
  <c r="BK131" i="4"/>
  <c r="N131" i="4"/>
  <c r="BE131" i="4" s="1"/>
  <c r="BI130" i="4"/>
  <c r="BH130" i="4"/>
  <c r="BG130" i="4"/>
  <c r="BF130" i="4"/>
  <c r="BE130" i="4"/>
  <c r="AA130" i="4"/>
  <c r="Y130" i="4"/>
  <c r="W130" i="4"/>
  <c r="BK130" i="4"/>
  <c r="N130" i="4"/>
  <c r="BI129" i="4"/>
  <c r="BH129" i="4"/>
  <c r="BG129" i="4"/>
  <c r="BF129" i="4"/>
  <c r="AA129" i="4"/>
  <c r="Y129" i="4"/>
  <c r="W129" i="4"/>
  <c r="BK129" i="4"/>
  <c r="N129" i="4"/>
  <c r="BE129" i="4" s="1"/>
  <c r="BI128" i="4"/>
  <c r="BH128" i="4"/>
  <c r="BG128" i="4"/>
  <c r="BF128" i="4"/>
  <c r="BE128" i="4"/>
  <c r="AA128" i="4"/>
  <c r="Y128" i="4"/>
  <c r="W128" i="4"/>
  <c r="BK128" i="4"/>
  <c r="N128" i="4"/>
  <c r="BI127" i="4"/>
  <c r="BH127" i="4"/>
  <c r="BG127" i="4"/>
  <c r="BF127" i="4"/>
  <c r="AA127" i="4"/>
  <c r="Y127" i="4"/>
  <c r="W127" i="4"/>
  <c r="BK127" i="4"/>
  <c r="N127" i="4"/>
  <c r="BE127" i="4" s="1"/>
  <c r="BI126" i="4"/>
  <c r="BH126" i="4"/>
  <c r="BG126" i="4"/>
  <c r="BF126" i="4"/>
  <c r="BE126" i="4"/>
  <c r="AA126" i="4"/>
  <c r="Y126" i="4"/>
  <c r="W126" i="4"/>
  <c r="BK126" i="4"/>
  <c r="N126" i="4"/>
  <c r="BI125" i="4"/>
  <c r="BH125" i="4"/>
  <c r="BG125" i="4"/>
  <c r="BF125" i="4"/>
  <c r="AA125" i="4"/>
  <c r="Y125" i="4"/>
  <c r="Y120" i="4" s="1"/>
  <c r="Y119" i="4" s="1"/>
  <c r="Y118" i="4" s="1"/>
  <c r="W125" i="4"/>
  <c r="BK125" i="4"/>
  <c r="N125" i="4"/>
  <c r="BE125" i="4" s="1"/>
  <c r="BI124" i="4"/>
  <c r="BH124" i="4"/>
  <c r="BG124" i="4"/>
  <c r="BF124" i="4"/>
  <c r="BE124" i="4"/>
  <c r="AA124" i="4"/>
  <c r="Y124" i="4"/>
  <c r="W124" i="4"/>
  <c r="BK124" i="4"/>
  <c r="N124" i="4"/>
  <c r="BI123" i="4"/>
  <c r="BH123" i="4"/>
  <c r="BG123" i="4"/>
  <c r="BF123" i="4"/>
  <c r="AA123" i="4"/>
  <c r="Y123" i="4"/>
  <c r="W123" i="4"/>
  <c r="BK123" i="4"/>
  <c r="N123" i="4"/>
  <c r="BE123" i="4" s="1"/>
  <c r="BI122" i="4"/>
  <c r="BH122" i="4"/>
  <c r="BG122" i="4"/>
  <c r="BF122" i="4"/>
  <c r="BE122" i="4"/>
  <c r="AA122" i="4"/>
  <c r="Y122" i="4"/>
  <c r="W122" i="4"/>
  <c r="BK122" i="4"/>
  <c r="N122" i="4"/>
  <c r="BI121" i="4"/>
  <c r="BH121" i="4"/>
  <c r="H35" i="4" s="1"/>
  <c r="BC90" i="1" s="1"/>
  <c r="BG121" i="4"/>
  <c r="H34" i="4" s="1"/>
  <c r="BB90" i="1" s="1"/>
  <c r="BF121" i="4"/>
  <c r="H33" i="4"/>
  <c r="BA90" i="1" s="1"/>
  <c r="AA121" i="4"/>
  <c r="AA120" i="4" s="1"/>
  <c r="AA119" i="4" s="1"/>
  <c r="Y121" i="4"/>
  <c r="W121" i="4"/>
  <c r="W120" i="4"/>
  <c r="BK121" i="4"/>
  <c r="N121" i="4"/>
  <c r="BE121" i="4" s="1"/>
  <c r="M114" i="4"/>
  <c r="F114" i="4"/>
  <c r="O9" i="4"/>
  <c r="M112" i="4"/>
  <c r="F112" i="4"/>
  <c r="F110" i="4"/>
  <c r="M28" i="4"/>
  <c r="AS90" i="1"/>
  <c r="E15" i="4"/>
  <c r="M83" i="4"/>
  <c r="F83" i="4"/>
  <c r="F81" i="4"/>
  <c r="F79" i="4"/>
  <c r="O21" i="4"/>
  <c r="E21" i="4"/>
  <c r="M115" i="4"/>
  <c r="O20" i="4"/>
  <c r="O15" i="4"/>
  <c r="O14" i="4"/>
  <c r="M81" i="4"/>
  <c r="F6" i="4"/>
  <c r="F78" i="4"/>
  <c r="Y166" i="3"/>
  <c r="AY89" i="1"/>
  <c r="AX89" i="1"/>
  <c r="BI167" i="3"/>
  <c r="BH167" i="3"/>
  <c r="BG167" i="3"/>
  <c r="BF167" i="3"/>
  <c r="AA167" i="3"/>
  <c r="AA166" i="3" s="1"/>
  <c r="Y167" i="3"/>
  <c r="W167" i="3"/>
  <c r="W166" i="3" s="1"/>
  <c r="BK167" i="3"/>
  <c r="BK166" i="3"/>
  <c r="N166" i="3"/>
  <c r="N95" i="3" s="1"/>
  <c r="N167" i="3"/>
  <c r="BE167" i="3"/>
  <c r="BI165" i="3"/>
  <c r="BH165" i="3"/>
  <c r="BG165" i="3"/>
  <c r="BF165" i="3"/>
  <c r="BE165" i="3"/>
  <c r="AA165" i="3"/>
  <c r="Y165" i="3"/>
  <c r="W165" i="3"/>
  <c r="BK165" i="3"/>
  <c r="N165" i="3"/>
  <c r="BI164" i="3"/>
  <c r="BH164" i="3"/>
  <c r="BG164" i="3"/>
  <c r="BF164" i="3"/>
  <c r="AA164" i="3"/>
  <c r="Y164" i="3"/>
  <c r="W164" i="3"/>
  <c r="BK164" i="3"/>
  <c r="N164" i="3"/>
  <c r="BE164" i="3" s="1"/>
  <c r="BI163" i="3"/>
  <c r="BH163" i="3"/>
  <c r="BG163" i="3"/>
  <c r="BF163" i="3"/>
  <c r="BE163" i="3"/>
  <c r="AA163" i="3"/>
  <c r="Y163" i="3"/>
  <c r="W163" i="3"/>
  <c r="BK163" i="3"/>
  <c r="BK159" i="3" s="1"/>
  <c r="N159" i="3" s="1"/>
  <c r="N94" i="3" s="1"/>
  <c r="N163" i="3"/>
  <c r="BI162" i="3"/>
  <c r="BH162" i="3"/>
  <c r="BG162" i="3"/>
  <c r="BF162" i="3"/>
  <c r="AA162" i="3"/>
  <c r="Y162" i="3"/>
  <c r="W162" i="3"/>
  <c r="BK162" i="3"/>
  <c r="N162" i="3"/>
  <c r="BE162" i="3" s="1"/>
  <c r="BI161" i="3"/>
  <c r="BH161" i="3"/>
  <c r="BG161" i="3"/>
  <c r="BF161" i="3"/>
  <c r="BE161" i="3"/>
  <c r="AA161" i="3"/>
  <c r="AA159" i="3" s="1"/>
  <c r="Y161" i="3"/>
  <c r="W161" i="3"/>
  <c r="BK161" i="3"/>
  <c r="N161" i="3"/>
  <c r="BI160" i="3"/>
  <c r="BH160" i="3"/>
  <c r="BG160" i="3"/>
  <c r="BF160" i="3"/>
  <c r="AA160" i="3"/>
  <c r="Y160" i="3"/>
  <c r="W160" i="3"/>
  <c r="W159" i="3" s="1"/>
  <c r="BK160" i="3"/>
  <c r="N160" i="3"/>
  <c r="BE160" i="3" s="1"/>
  <c r="BI158" i="3"/>
  <c r="BH158" i="3"/>
  <c r="BG158" i="3"/>
  <c r="BF158" i="3"/>
  <c r="AA158" i="3"/>
  <c r="Y158" i="3"/>
  <c r="W158" i="3"/>
  <c r="BK158" i="3"/>
  <c r="N158" i="3"/>
  <c r="BE158" i="3" s="1"/>
  <c r="BI157" i="3"/>
  <c r="BH157" i="3"/>
  <c r="BG157" i="3"/>
  <c r="BF157" i="3"/>
  <c r="AA157" i="3"/>
  <c r="Y157" i="3"/>
  <c r="W157" i="3"/>
  <c r="BK157" i="3"/>
  <c r="N157" i="3"/>
  <c r="BE157" i="3"/>
  <c r="BI156" i="3"/>
  <c r="BH156" i="3"/>
  <c r="BG156" i="3"/>
  <c r="BF156" i="3"/>
  <c r="AA156" i="3"/>
  <c r="AA154" i="3" s="1"/>
  <c r="Y156" i="3"/>
  <c r="W156" i="3"/>
  <c r="BK156" i="3"/>
  <c r="N156" i="3"/>
  <c r="BE156" i="3" s="1"/>
  <c r="BI155" i="3"/>
  <c r="BH155" i="3"/>
  <c r="BG155" i="3"/>
  <c r="BF155" i="3"/>
  <c r="AA155" i="3"/>
  <c r="Y155" i="3"/>
  <c r="Y154" i="3" s="1"/>
  <c r="W155" i="3"/>
  <c r="W154" i="3" s="1"/>
  <c r="BK155" i="3"/>
  <c r="BK154" i="3"/>
  <c r="N154" i="3" s="1"/>
  <c r="N93" i="3" s="1"/>
  <c r="N155" i="3"/>
  <c r="BE155" i="3"/>
  <c r="BI153" i="3"/>
  <c r="BH153" i="3"/>
  <c r="BG153" i="3"/>
  <c r="BF153" i="3"/>
  <c r="BE153" i="3"/>
  <c r="AA153" i="3"/>
  <c r="Y153" i="3"/>
  <c r="W153" i="3"/>
  <c r="BK153" i="3"/>
  <c r="N153" i="3"/>
  <c r="BI152" i="3"/>
  <c r="BH152" i="3"/>
  <c r="BG152" i="3"/>
  <c r="BF152" i="3"/>
  <c r="AA152" i="3"/>
  <c r="Y152" i="3"/>
  <c r="W152" i="3"/>
  <c r="BK152" i="3"/>
  <c r="N152" i="3"/>
  <c r="BE152" i="3" s="1"/>
  <c r="BI151" i="3"/>
  <c r="BH151" i="3"/>
  <c r="BG151" i="3"/>
  <c r="BF151" i="3"/>
  <c r="BE151" i="3"/>
  <c r="AA151" i="3"/>
  <c r="Y151" i="3"/>
  <c r="W151" i="3"/>
  <c r="BK151" i="3"/>
  <c r="N151" i="3"/>
  <c r="BI150" i="3"/>
  <c r="BH150" i="3"/>
  <c r="BG150" i="3"/>
  <c r="BF150" i="3"/>
  <c r="AA150" i="3"/>
  <c r="Y150" i="3"/>
  <c r="W150" i="3"/>
  <c r="BK150" i="3"/>
  <c r="N150" i="3"/>
  <c r="BE150" i="3" s="1"/>
  <c r="BI149" i="3"/>
  <c r="BH149" i="3"/>
  <c r="BG149" i="3"/>
  <c r="BF149" i="3"/>
  <c r="BE149" i="3"/>
  <c r="AA149" i="3"/>
  <c r="Y149" i="3"/>
  <c r="W149" i="3"/>
  <c r="BK149" i="3"/>
  <c r="N149" i="3"/>
  <c r="BI148" i="3"/>
  <c r="BH148" i="3"/>
  <c r="BG148" i="3"/>
  <c r="BF148" i="3"/>
  <c r="AA148" i="3"/>
  <c r="AA147" i="3" s="1"/>
  <c r="Y148" i="3"/>
  <c r="Y147" i="3" s="1"/>
  <c r="W148" i="3"/>
  <c r="BK148" i="3"/>
  <c r="BK147" i="3" s="1"/>
  <c r="N147" i="3" s="1"/>
  <c r="N92" i="3" s="1"/>
  <c r="N148" i="3"/>
  <c r="BE148" i="3" s="1"/>
  <c r="BI146" i="3"/>
  <c r="BH146" i="3"/>
  <c r="BG146" i="3"/>
  <c r="BF146" i="3"/>
  <c r="AA146" i="3"/>
  <c r="AA145" i="3" s="1"/>
  <c r="Y146" i="3"/>
  <c r="Y145" i="3" s="1"/>
  <c r="W146" i="3"/>
  <c r="W145" i="3" s="1"/>
  <c r="BK146" i="3"/>
  <c r="BK145" i="3"/>
  <c r="N145" i="3"/>
  <c r="N91" i="3" s="1"/>
  <c r="N146" i="3"/>
  <c r="BE146" i="3"/>
  <c r="BI144" i="3"/>
  <c r="BH144" i="3"/>
  <c r="BG144" i="3"/>
  <c r="BF144" i="3"/>
  <c r="BE144" i="3"/>
  <c r="AA144" i="3"/>
  <c r="Y144" i="3"/>
  <c r="W144" i="3"/>
  <c r="BK144" i="3"/>
  <c r="N144" i="3"/>
  <c r="BI143" i="3"/>
  <c r="BH143" i="3"/>
  <c r="BG143" i="3"/>
  <c r="BF143" i="3"/>
  <c r="AA143" i="3"/>
  <c r="Y143" i="3"/>
  <c r="W143" i="3"/>
  <c r="BK143" i="3"/>
  <c r="N143" i="3"/>
  <c r="BE143" i="3" s="1"/>
  <c r="BI142" i="3"/>
  <c r="BH142" i="3"/>
  <c r="BG142" i="3"/>
  <c r="BF142" i="3"/>
  <c r="BE142" i="3"/>
  <c r="AA142" i="3"/>
  <c r="Y142" i="3"/>
  <c r="W142" i="3"/>
  <c r="BK142" i="3"/>
  <c r="N142" i="3"/>
  <c r="BI141" i="3"/>
  <c r="BH141" i="3"/>
  <c r="BG141" i="3"/>
  <c r="BF141" i="3"/>
  <c r="AA141" i="3"/>
  <c r="Y141" i="3"/>
  <c r="W141" i="3"/>
  <c r="BK141" i="3"/>
  <c r="N141" i="3"/>
  <c r="BE141" i="3" s="1"/>
  <c r="BI140" i="3"/>
  <c r="BH140" i="3"/>
  <c r="BG140" i="3"/>
  <c r="BF140" i="3"/>
  <c r="N140" i="3"/>
  <c r="BE140" i="3" s="1"/>
  <c r="AA140" i="3"/>
  <c r="Y140" i="3"/>
  <c r="W140" i="3"/>
  <c r="BK140" i="3"/>
  <c r="BI139" i="3"/>
  <c r="BH139" i="3"/>
  <c r="BG139" i="3"/>
  <c r="BF139" i="3"/>
  <c r="AA139" i="3"/>
  <c r="Y139" i="3"/>
  <c r="W139" i="3"/>
  <c r="BK139" i="3"/>
  <c r="N139" i="3"/>
  <c r="BE139" i="3" s="1"/>
  <c r="BI138" i="3"/>
  <c r="BH138" i="3"/>
  <c r="BG138" i="3"/>
  <c r="BF138" i="3"/>
  <c r="BE138" i="3"/>
  <c r="AA138" i="3"/>
  <c r="Y138" i="3"/>
  <c r="W138" i="3"/>
  <c r="BK138" i="3"/>
  <c r="N138" i="3"/>
  <c r="BI137" i="3"/>
  <c r="BH137" i="3"/>
  <c r="BG137" i="3"/>
  <c r="BF137" i="3"/>
  <c r="AA137" i="3"/>
  <c r="Y137" i="3"/>
  <c r="W137" i="3"/>
  <c r="BK137" i="3"/>
  <c r="N137" i="3"/>
  <c r="BE137" i="3" s="1"/>
  <c r="BI136" i="3"/>
  <c r="BH136" i="3"/>
  <c r="BG136" i="3"/>
  <c r="BF136" i="3"/>
  <c r="BE136" i="3"/>
  <c r="AA136" i="3"/>
  <c r="Y136" i="3"/>
  <c r="W136" i="3"/>
  <c r="BK136" i="3"/>
  <c r="N136" i="3"/>
  <c r="BI135" i="3"/>
  <c r="BH135" i="3"/>
  <c r="BG135" i="3"/>
  <c r="BF135" i="3"/>
  <c r="AA135" i="3"/>
  <c r="Y135" i="3"/>
  <c r="W135" i="3"/>
  <c r="BK135" i="3"/>
  <c r="N135" i="3"/>
  <c r="BE135" i="3" s="1"/>
  <c r="BI134" i="3"/>
  <c r="BH134" i="3"/>
  <c r="BG134" i="3"/>
  <c r="BF134" i="3"/>
  <c r="BE134" i="3"/>
  <c r="AA134" i="3"/>
  <c r="Y134" i="3"/>
  <c r="W134" i="3"/>
  <c r="BK134" i="3"/>
  <c r="N134" i="3"/>
  <c r="BI133" i="3"/>
  <c r="BH133" i="3"/>
  <c r="BG133" i="3"/>
  <c r="BF133" i="3"/>
  <c r="AA133" i="3"/>
  <c r="Y133" i="3"/>
  <c r="W133" i="3"/>
  <c r="BK133" i="3"/>
  <c r="N133" i="3"/>
  <c r="BE133" i="3" s="1"/>
  <c r="BI132" i="3"/>
  <c r="BH132" i="3"/>
  <c r="BG132" i="3"/>
  <c r="BF132" i="3"/>
  <c r="BE132" i="3"/>
  <c r="AA132" i="3"/>
  <c r="Y132" i="3"/>
  <c r="W132" i="3"/>
  <c r="BK132" i="3"/>
  <c r="N132" i="3"/>
  <c r="BI131" i="3"/>
  <c r="BH131" i="3"/>
  <c r="BG131" i="3"/>
  <c r="BF131" i="3"/>
  <c r="AA131" i="3"/>
  <c r="Y131" i="3"/>
  <c r="W131" i="3"/>
  <c r="BK131" i="3"/>
  <c r="N131" i="3"/>
  <c r="BE131" i="3" s="1"/>
  <c r="BI130" i="3"/>
  <c r="BH130" i="3"/>
  <c r="BG130" i="3"/>
  <c r="BF130" i="3"/>
  <c r="BE130" i="3"/>
  <c r="AA130" i="3"/>
  <c r="Y130" i="3"/>
  <c r="W130" i="3"/>
  <c r="BK130" i="3"/>
  <c r="N130" i="3"/>
  <c r="BI129" i="3"/>
  <c r="BH129" i="3"/>
  <c r="BG129" i="3"/>
  <c r="BF129" i="3"/>
  <c r="AA129" i="3"/>
  <c r="Y129" i="3"/>
  <c r="W129" i="3"/>
  <c r="BK129" i="3"/>
  <c r="N129" i="3"/>
  <c r="BE129" i="3" s="1"/>
  <c r="BI128" i="3"/>
  <c r="BH128" i="3"/>
  <c r="BG128" i="3"/>
  <c r="BF128" i="3"/>
  <c r="BE128" i="3"/>
  <c r="AA128" i="3"/>
  <c r="Y128" i="3"/>
  <c r="W128" i="3"/>
  <c r="BK128" i="3"/>
  <c r="N128" i="3"/>
  <c r="BI127" i="3"/>
  <c r="BH127" i="3"/>
  <c r="BG127" i="3"/>
  <c r="BF127" i="3"/>
  <c r="AA127" i="3"/>
  <c r="Y127" i="3"/>
  <c r="W127" i="3"/>
  <c r="BK127" i="3"/>
  <c r="N127" i="3"/>
  <c r="BE127" i="3" s="1"/>
  <c r="BI126" i="3"/>
  <c r="BH126" i="3"/>
  <c r="BG126" i="3"/>
  <c r="BF126" i="3"/>
  <c r="BE126" i="3"/>
  <c r="AA126" i="3"/>
  <c r="Y126" i="3"/>
  <c r="W126" i="3"/>
  <c r="BK126" i="3"/>
  <c r="N126" i="3"/>
  <c r="BI125" i="3"/>
  <c r="BH125" i="3"/>
  <c r="BG125" i="3"/>
  <c r="BF125" i="3"/>
  <c r="AA125" i="3"/>
  <c r="Y125" i="3"/>
  <c r="W125" i="3"/>
  <c r="BK125" i="3"/>
  <c r="N125" i="3"/>
  <c r="BE125" i="3" s="1"/>
  <c r="BI124" i="3"/>
  <c r="BH124" i="3"/>
  <c r="BG124" i="3"/>
  <c r="BF124" i="3"/>
  <c r="BE124" i="3"/>
  <c r="AA124" i="3"/>
  <c r="Y124" i="3"/>
  <c r="W124" i="3"/>
  <c r="BK124" i="3"/>
  <c r="N124" i="3"/>
  <c r="BI123" i="3"/>
  <c r="BH123" i="3"/>
  <c r="BG123" i="3"/>
  <c r="BF123" i="3"/>
  <c r="AA123" i="3"/>
  <c r="Y123" i="3"/>
  <c r="W123" i="3"/>
  <c r="W118" i="3" s="1"/>
  <c r="BK123" i="3"/>
  <c r="N123" i="3"/>
  <c r="BE123" i="3" s="1"/>
  <c r="BI122" i="3"/>
  <c r="BH122" i="3"/>
  <c r="BG122" i="3"/>
  <c r="BF122" i="3"/>
  <c r="AA122" i="3"/>
  <c r="Y122" i="3"/>
  <c r="W122" i="3"/>
  <c r="BK122" i="3"/>
  <c r="N122" i="3"/>
  <c r="BE122" i="3" s="1"/>
  <c r="BI121" i="3"/>
  <c r="BH121" i="3"/>
  <c r="BG121" i="3"/>
  <c r="BF121" i="3"/>
  <c r="M33" i="3" s="1"/>
  <c r="AW89" i="1" s="1"/>
  <c r="AA121" i="3"/>
  <c r="Y121" i="3"/>
  <c r="Y118" i="3" s="1"/>
  <c r="W121" i="3"/>
  <c r="BK121" i="3"/>
  <c r="N121" i="3"/>
  <c r="BE121" i="3" s="1"/>
  <c r="BI120" i="3"/>
  <c r="BH120" i="3"/>
  <c r="BG120" i="3"/>
  <c r="BF120" i="3"/>
  <c r="BE120" i="3"/>
  <c r="AA120" i="3"/>
  <c r="Y120" i="3"/>
  <c r="W120" i="3"/>
  <c r="BK120" i="3"/>
  <c r="N120" i="3"/>
  <c r="BI119" i="3"/>
  <c r="BH119" i="3"/>
  <c r="BG119" i="3"/>
  <c r="H34" i="3"/>
  <c r="BB89" i="1" s="1"/>
  <c r="BF119" i="3"/>
  <c r="AA119" i="3"/>
  <c r="Y119" i="3"/>
  <c r="W119" i="3"/>
  <c r="BK119" i="3"/>
  <c r="N119" i="3"/>
  <c r="BE119" i="3" s="1"/>
  <c r="M112" i="3"/>
  <c r="F112" i="3"/>
  <c r="O9" i="3"/>
  <c r="M110" i="3" s="1"/>
  <c r="F110" i="3"/>
  <c r="F108" i="3"/>
  <c r="M28" i="3"/>
  <c r="AS89" i="1" s="1"/>
  <c r="E15" i="3"/>
  <c r="F113" i="3" s="1"/>
  <c r="F84" i="3"/>
  <c r="M83" i="3"/>
  <c r="F83" i="3"/>
  <c r="F81" i="3"/>
  <c r="F79" i="3"/>
  <c r="O21" i="3"/>
  <c r="E21" i="3"/>
  <c r="M113" i="3"/>
  <c r="O20" i="3"/>
  <c r="O15" i="3"/>
  <c r="O14" i="3"/>
  <c r="M81" i="3"/>
  <c r="F6" i="3"/>
  <c r="F78" i="3" s="1"/>
  <c r="AY88" i="1"/>
  <c r="AX88" i="1"/>
  <c r="BI173" i="2"/>
  <c r="BH173" i="2"/>
  <c r="BG173" i="2"/>
  <c r="BF173" i="2"/>
  <c r="AA173" i="2"/>
  <c r="AA172" i="2" s="1"/>
  <c r="Y173" i="2"/>
  <c r="Y172" i="2" s="1"/>
  <c r="W173" i="2"/>
  <c r="W172" i="2"/>
  <c r="BK173" i="2"/>
  <c r="BK172" i="2" s="1"/>
  <c r="N172" i="2" s="1"/>
  <c r="N96" i="2" s="1"/>
  <c r="N173" i="2"/>
  <c r="BE173" i="2" s="1"/>
  <c r="BI171" i="2"/>
  <c r="BH171" i="2"/>
  <c r="BG171" i="2"/>
  <c r="BF171" i="2"/>
  <c r="AA171" i="2"/>
  <c r="Y171" i="2"/>
  <c r="W171" i="2"/>
  <c r="BK171" i="2"/>
  <c r="N171" i="2"/>
  <c r="BE171" i="2"/>
  <c r="BI170" i="2"/>
  <c r="BH170" i="2"/>
  <c r="BG170" i="2"/>
  <c r="BF170" i="2"/>
  <c r="AA170" i="2"/>
  <c r="Y170" i="2"/>
  <c r="W170" i="2"/>
  <c r="BK170" i="2"/>
  <c r="N170" i="2"/>
  <c r="BE170" i="2" s="1"/>
  <c r="BI169" i="2"/>
  <c r="BH169" i="2"/>
  <c r="BG169" i="2"/>
  <c r="BF169" i="2"/>
  <c r="AA169" i="2"/>
  <c r="Y169" i="2"/>
  <c r="W169" i="2"/>
  <c r="W166" i="2" s="1"/>
  <c r="BK169" i="2"/>
  <c r="N169" i="2"/>
  <c r="BE169" i="2"/>
  <c r="BI168" i="2"/>
  <c r="BH168" i="2"/>
  <c r="BG168" i="2"/>
  <c r="BF168" i="2"/>
  <c r="AA168" i="2"/>
  <c r="Y168" i="2"/>
  <c r="W168" i="2"/>
  <c r="BK168" i="2"/>
  <c r="N168" i="2"/>
  <c r="BE168" i="2" s="1"/>
  <c r="BI167" i="2"/>
  <c r="BH167" i="2"/>
  <c r="BG167" i="2"/>
  <c r="BF167" i="2"/>
  <c r="AA167" i="2"/>
  <c r="AA166" i="2"/>
  <c r="Y167" i="2"/>
  <c r="Y166" i="2" s="1"/>
  <c r="W167" i="2"/>
  <c r="BK167" i="2"/>
  <c r="BK166" i="2" s="1"/>
  <c r="N166" i="2" s="1"/>
  <c r="N95" i="2" s="1"/>
  <c r="N167" i="2"/>
  <c r="BE167" i="2" s="1"/>
  <c r="BI165" i="2"/>
  <c r="BH165" i="2"/>
  <c r="BG165" i="2"/>
  <c r="BF165" i="2"/>
  <c r="BE165" i="2"/>
  <c r="AA165" i="2"/>
  <c r="Y165" i="2"/>
  <c r="W165" i="2"/>
  <c r="BK165" i="2"/>
  <c r="N165" i="2"/>
  <c r="BI164" i="2"/>
  <c r="BH164" i="2"/>
  <c r="BG164" i="2"/>
  <c r="BF164" i="2"/>
  <c r="BE164" i="2"/>
  <c r="AA164" i="2"/>
  <c r="Y164" i="2"/>
  <c r="W164" i="2"/>
  <c r="BK164" i="2"/>
  <c r="N164" i="2"/>
  <c r="BI163" i="2"/>
  <c r="BH163" i="2"/>
  <c r="BG163" i="2"/>
  <c r="BF163" i="2"/>
  <c r="BE163" i="2"/>
  <c r="AA163" i="2"/>
  <c r="Y163" i="2"/>
  <c r="W163" i="2"/>
  <c r="BK163" i="2"/>
  <c r="N163" i="2"/>
  <c r="BI162" i="2"/>
  <c r="BH162" i="2"/>
  <c r="BG162" i="2"/>
  <c r="BF162" i="2"/>
  <c r="BE162" i="2"/>
  <c r="AA162" i="2"/>
  <c r="Y162" i="2"/>
  <c r="W162" i="2"/>
  <c r="BK162" i="2"/>
  <c r="N162" i="2"/>
  <c r="BI161" i="2"/>
  <c r="BH161" i="2"/>
  <c r="BG161" i="2"/>
  <c r="BF161" i="2"/>
  <c r="BE161" i="2"/>
  <c r="AA161" i="2"/>
  <c r="Y161" i="2"/>
  <c r="W161" i="2"/>
  <c r="BK161" i="2"/>
  <c r="N161" i="2"/>
  <c r="BI160" i="2"/>
  <c r="BH160" i="2"/>
  <c r="BG160" i="2"/>
  <c r="BF160" i="2"/>
  <c r="BE160" i="2"/>
  <c r="AA160" i="2"/>
  <c r="Y160" i="2"/>
  <c r="W160" i="2"/>
  <c r="BK160" i="2"/>
  <c r="N160" i="2"/>
  <c r="BI159" i="2"/>
  <c r="BH159" i="2"/>
  <c r="BG159" i="2"/>
  <c r="BF159" i="2"/>
  <c r="BE159" i="2"/>
  <c r="AA159" i="2"/>
  <c r="Y159" i="2"/>
  <c r="W159" i="2"/>
  <c r="BK159" i="2"/>
  <c r="N159" i="2"/>
  <c r="BI158" i="2"/>
  <c r="BH158" i="2"/>
  <c r="BG158" i="2"/>
  <c r="BF158" i="2"/>
  <c r="AA158" i="2"/>
  <c r="AA157" i="2"/>
  <c r="Y158" i="2"/>
  <c r="Y157" i="2" s="1"/>
  <c r="W158" i="2"/>
  <c r="W157" i="2"/>
  <c r="BK158" i="2"/>
  <c r="N158" i="2"/>
  <c r="BE158" i="2" s="1"/>
  <c r="BI156" i="2"/>
  <c r="BH156" i="2"/>
  <c r="BG156" i="2"/>
  <c r="BF156" i="2"/>
  <c r="AA156" i="2"/>
  <c r="AA155" i="2" s="1"/>
  <c r="Y156" i="2"/>
  <c r="Y155" i="2"/>
  <c r="W156" i="2"/>
  <c r="W155" i="2" s="1"/>
  <c r="BK156" i="2"/>
  <c r="BK155" i="2" s="1"/>
  <c r="N155" i="2" s="1"/>
  <c r="N93" i="2" s="1"/>
  <c r="N156" i="2"/>
  <c r="BE156" i="2" s="1"/>
  <c r="BI154" i="2"/>
  <c r="BH154" i="2"/>
  <c r="BG154" i="2"/>
  <c r="BF154" i="2"/>
  <c r="AA154" i="2"/>
  <c r="Y154" i="2"/>
  <c r="W154" i="2"/>
  <c r="BK154" i="2"/>
  <c r="N154" i="2"/>
  <c r="BE154" i="2" s="1"/>
  <c r="BI153" i="2"/>
  <c r="BH153" i="2"/>
  <c r="BG153" i="2"/>
  <c r="BF153" i="2"/>
  <c r="BE153" i="2"/>
  <c r="AA153" i="2"/>
  <c r="Y153" i="2"/>
  <c r="W153" i="2"/>
  <c r="BK153" i="2"/>
  <c r="N153" i="2"/>
  <c r="BI152" i="2"/>
  <c r="BH152" i="2"/>
  <c r="BG152" i="2"/>
  <c r="BF152" i="2"/>
  <c r="AA152" i="2"/>
  <c r="Y152" i="2"/>
  <c r="W152" i="2"/>
  <c r="BK152" i="2"/>
  <c r="N152" i="2"/>
  <c r="BE152" i="2" s="1"/>
  <c r="BI151" i="2"/>
  <c r="BH151" i="2"/>
  <c r="BG151" i="2"/>
  <c r="BF151" i="2"/>
  <c r="BE151" i="2"/>
  <c r="AA151" i="2"/>
  <c r="Y151" i="2"/>
  <c r="W151" i="2"/>
  <c r="BK151" i="2"/>
  <c r="N151" i="2"/>
  <c r="BI150" i="2"/>
  <c r="BH150" i="2"/>
  <c r="BG150" i="2"/>
  <c r="BF150" i="2"/>
  <c r="AA150" i="2"/>
  <c r="Y150" i="2"/>
  <c r="W150" i="2"/>
  <c r="BK150" i="2"/>
  <c r="N150" i="2"/>
  <c r="BE150" i="2" s="1"/>
  <c r="BI149" i="2"/>
  <c r="BH149" i="2"/>
  <c r="BG149" i="2"/>
  <c r="BF149" i="2"/>
  <c r="BE149" i="2"/>
  <c r="AA149" i="2"/>
  <c r="Y149" i="2"/>
  <c r="W149" i="2"/>
  <c r="BK149" i="2"/>
  <c r="N149" i="2"/>
  <c r="BI148" i="2"/>
  <c r="BH148" i="2"/>
  <c r="BG148" i="2"/>
  <c r="BF148" i="2"/>
  <c r="AA148" i="2"/>
  <c r="AA147" i="2"/>
  <c r="Y148" i="2"/>
  <c r="W148" i="2"/>
  <c r="W147" i="2" s="1"/>
  <c r="BK148" i="2"/>
  <c r="BK147" i="2" s="1"/>
  <c r="N147" i="2" s="1"/>
  <c r="N92" i="2" s="1"/>
  <c r="N148" i="2"/>
  <c r="BE148" i="2" s="1"/>
  <c r="BI146" i="2"/>
  <c r="BH146" i="2"/>
  <c r="BG146" i="2"/>
  <c r="H34" i="2" s="1"/>
  <c r="BB88" i="1" s="1"/>
  <c r="BB87" i="1" s="1"/>
  <c r="BF146" i="2"/>
  <c r="AA146" i="2"/>
  <c r="AA145" i="2"/>
  <c r="Y146" i="2"/>
  <c r="Y145" i="2" s="1"/>
  <c r="W146" i="2"/>
  <c r="W145" i="2"/>
  <c r="BK146" i="2"/>
  <c r="BK145" i="2" s="1"/>
  <c r="N145" i="2" s="1"/>
  <c r="N91" i="2" s="1"/>
  <c r="N146" i="2"/>
  <c r="BE146" i="2" s="1"/>
  <c r="BI144" i="2"/>
  <c r="BH144" i="2"/>
  <c r="BG144" i="2"/>
  <c r="BF144" i="2"/>
  <c r="AA144" i="2"/>
  <c r="Y144" i="2"/>
  <c r="W144" i="2"/>
  <c r="BK144" i="2"/>
  <c r="N144" i="2"/>
  <c r="BE144" i="2" s="1"/>
  <c r="BI143" i="2"/>
  <c r="BH143" i="2"/>
  <c r="BG143" i="2"/>
  <c r="BF143" i="2"/>
  <c r="BE143" i="2"/>
  <c r="AA143" i="2"/>
  <c r="Y143" i="2"/>
  <c r="W143" i="2"/>
  <c r="BK143" i="2"/>
  <c r="N143" i="2"/>
  <c r="BI142" i="2"/>
  <c r="BH142" i="2"/>
  <c r="BG142" i="2"/>
  <c r="BF142" i="2"/>
  <c r="AA142" i="2"/>
  <c r="Y142" i="2"/>
  <c r="W142" i="2"/>
  <c r="BK142" i="2"/>
  <c r="N142" i="2"/>
  <c r="BE142" i="2" s="1"/>
  <c r="BI141" i="2"/>
  <c r="BH141" i="2"/>
  <c r="BG141" i="2"/>
  <c r="BF141" i="2"/>
  <c r="BE141" i="2"/>
  <c r="AA141" i="2"/>
  <c r="Y141" i="2"/>
  <c r="W141" i="2"/>
  <c r="BK141" i="2"/>
  <c r="N141" i="2"/>
  <c r="BI140" i="2"/>
  <c r="BH140" i="2"/>
  <c r="BG140" i="2"/>
  <c r="BF140" i="2"/>
  <c r="AA140" i="2"/>
  <c r="Y140" i="2"/>
  <c r="W140" i="2"/>
  <c r="BK140" i="2"/>
  <c r="N140" i="2"/>
  <c r="BE140" i="2" s="1"/>
  <c r="BI139" i="2"/>
  <c r="BH139" i="2"/>
  <c r="BG139" i="2"/>
  <c r="BF139" i="2"/>
  <c r="BE139" i="2"/>
  <c r="AA139" i="2"/>
  <c r="Y139" i="2"/>
  <c r="W139" i="2"/>
  <c r="BK139" i="2"/>
  <c r="N139" i="2"/>
  <c r="BI138" i="2"/>
  <c r="BH138" i="2"/>
  <c r="BG138" i="2"/>
  <c r="BF138" i="2"/>
  <c r="AA138" i="2"/>
  <c r="Y138" i="2"/>
  <c r="W138" i="2"/>
  <c r="BK138" i="2"/>
  <c r="N138" i="2"/>
  <c r="BE138" i="2" s="1"/>
  <c r="BI137" i="2"/>
  <c r="BH137" i="2"/>
  <c r="BG137" i="2"/>
  <c r="BF137" i="2"/>
  <c r="BE137" i="2"/>
  <c r="AA137" i="2"/>
  <c r="Y137" i="2"/>
  <c r="W137" i="2"/>
  <c r="BK137" i="2"/>
  <c r="N137" i="2"/>
  <c r="BI136" i="2"/>
  <c r="BH136" i="2"/>
  <c r="BG136" i="2"/>
  <c r="BF136" i="2"/>
  <c r="AA136" i="2"/>
  <c r="Y136" i="2"/>
  <c r="W136" i="2"/>
  <c r="BK136" i="2"/>
  <c r="N136" i="2"/>
  <c r="BE136" i="2" s="1"/>
  <c r="BI135" i="2"/>
  <c r="BH135" i="2"/>
  <c r="BG135" i="2"/>
  <c r="BF135" i="2"/>
  <c r="BE135" i="2"/>
  <c r="AA135" i="2"/>
  <c r="Y135" i="2"/>
  <c r="W135" i="2"/>
  <c r="BK135" i="2"/>
  <c r="N135" i="2"/>
  <c r="BI134" i="2"/>
  <c r="BH134" i="2"/>
  <c r="BG134" i="2"/>
  <c r="BF134" i="2"/>
  <c r="AA134" i="2"/>
  <c r="Y134" i="2"/>
  <c r="W134" i="2"/>
  <c r="BK134" i="2"/>
  <c r="N134" i="2"/>
  <c r="BE134" i="2" s="1"/>
  <c r="BI133" i="2"/>
  <c r="BH133" i="2"/>
  <c r="BG133" i="2"/>
  <c r="BF133" i="2"/>
  <c r="BE133" i="2"/>
  <c r="AA133" i="2"/>
  <c r="Y133" i="2"/>
  <c r="W133" i="2"/>
  <c r="BK133" i="2"/>
  <c r="N133" i="2"/>
  <c r="BI132" i="2"/>
  <c r="BH132" i="2"/>
  <c r="BG132" i="2"/>
  <c r="BF132" i="2"/>
  <c r="AA132" i="2"/>
  <c r="Y132" i="2"/>
  <c r="W132" i="2"/>
  <c r="BK132" i="2"/>
  <c r="N132" i="2"/>
  <c r="BE132" i="2" s="1"/>
  <c r="BI131" i="2"/>
  <c r="BH131" i="2"/>
  <c r="BG131" i="2"/>
  <c r="BF131" i="2"/>
  <c r="BE131" i="2"/>
  <c r="AA131" i="2"/>
  <c r="Y131" i="2"/>
  <c r="W131" i="2"/>
  <c r="BK131" i="2"/>
  <c r="N131" i="2"/>
  <c r="BI130" i="2"/>
  <c r="BH130" i="2"/>
  <c r="BG130" i="2"/>
  <c r="BF130" i="2"/>
  <c r="AA130" i="2"/>
  <c r="Y130" i="2"/>
  <c r="W130" i="2"/>
  <c r="BK130" i="2"/>
  <c r="N130" i="2"/>
  <c r="BE130" i="2" s="1"/>
  <c r="BI129" i="2"/>
  <c r="BH129" i="2"/>
  <c r="BG129" i="2"/>
  <c r="BF129" i="2"/>
  <c r="BE129" i="2"/>
  <c r="AA129" i="2"/>
  <c r="Y129" i="2"/>
  <c r="W129" i="2"/>
  <c r="BK129" i="2"/>
  <c r="N129" i="2"/>
  <c r="BI128" i="2"/>
  <c r="BH128" i="2"/>
  <c r="BG128" i="2"/>
  <c r="BF128" i="2"/>
  <c r="AA128" i="2"/>
  <c r="Y128" i="2"/>
  <c r="W128" i="2"/>
  <c r="BK128" i="2"/>
  <c r="N128" i="2"/>
  <c r="BE128" i="2" s="1"/>
  <c r="BI127" i="2"/>
  <c r="BH127" i="2"/>
  <c r="BG127" i="2"/>
  <c r="BF127" i="2"/>
  <c r="BE127" i="2"/>
  <c r="AA127" i="2"/>
  <c r="Y127" i="2"/>
  <c r="W127" i="2"/>
  <c r="BK127" i="2"/>
  <c r="N127" i="2"/>
  <c r="BI126" i="2"/>
  <c r="BH126" i="2"/>
  <c r="BG126" i="2"/>
  <c r="BF126" i="2"/>
  <c r="AA126" i="2"/>
  <c r="Y126" i="2"/>
  <c r="W126" i="2"/>
  <c r="BK126" i="2"/>
  <c r="N126" i="2"/>
  <c r="BE126" i="2" s="1"/>
  <c r="BI125" i="2"/>
  <c r="BH125" i="2"/>
  <c r="BG125" i="2"/>
  <c r="BF125" i="2"/>
  <c r="BE125" i="2"/>
  <c r="AA125" i="2"/>
  <c r="Y125" i="2"/>
  <c r="W125" i="2"/>
  <c r="BK125" i="2"/>
  <c r="N125" i="2"/>
  <c r="BI124" i="2"/>
  <c r="BH124" i="2"/>
  <c r="BG124" i="2"/>
  <c r="BF124" i="2"/>
  <c r="AA124" i="2"/>
  <c r="Y124" i="2"/>
  <c r="W124" i="2"/>
  <c r="BK124" i="2"/>
  <c r="N124" i="2"/>
  <c r="BE124" i="2" s="1"/>
  <c r="BI123" i="2"/>
  <c r="BH123" i="2"/>
  <c r="BG123" i="2"/>
  <c r="BF123" i="2"/>
  <c r="BE123" i="2"/>
  <c r="AA123" i="2"/>
  <c r="Y123" i="2"/>
  <c r="W123" i="2"/>
  <c r="BK123" i="2"/>
  <c r="N123" i="2"/>
  <c r="BI122" i="2"/>
  <c r="BH122" i="2"/>
  <c r="H35" i="2" s="1"/>
  <c r="BC88" i="1" s="1"/>
  <c r="BG122" i="2"/>
  <c r="BF122" i="2"/>
  <c r="AA122" i="2"/>
  <c r="Y122" i="2"/>
  <c r="W122" i="2"/>
  <c r="BK122" i="2"/>
  <c r="N122" i="2"/>
  <c r="BE122" i="2" s="1"/>
  <c r="BI121" i="2"/>
  <c r="BH121" i="2"/>
  <c r="BG121" i="2"/>
  <c r="BF121" i="2"/>
  <c r="H33" i="2" s="1"/>
  <c r="BA88" i="1" s="1"/>
  <c r="BE121" i="2"/>
  <c r="AA121" i="2"/>
  <c r="Y121" i="2"/>
  <c r="W121" i="2"/>
  <c r="BK121" i="2"/>
  <c r="N121" i="2"/>
  <c r="BI120" i="2"/>
  <c r="H36" i="2"/>
  <c r="BD88" i="1" s="1"/>
  <c r="BH120" i="2"/>
  <c r="BG120" i="2"/>
  <c r="BF120" i="2"/>
  <c r="BE120" i="2"/>
  <c r="AA120" i="2"/>
  <c r="Y120" i="2"/>
  <c r="Y119" i="2" s="1"/>
  <c r="W120" i="2"/>
  <c r="W119" i="2" s="1"/>
  <c r="W118" i="2" s="1"/>
  <c r="W117" i="2" s="1"/>
  <c r="AU88" i="1" s="1"/>
  <c r="BK120" i="2"/>
  <c r="BK119" i="2" s="1"/>
  <c r="N120" i="2"/>
  <c r="M113" i="2"/>
  <c r="F113" i="2"/>
  <c r="O9" i="2"/>
  <c r="M111" i="2" s="1"/>
  <c r="F111" i="2"/>
  <c r="F109" i="2"/>
  <c r="M28" i="2"/>
  <c r="AS88" i="1" s="1"/>
  <c r="AS87" i="1" s="1"/>
  <c r="E15" i="2"/>
  <c r="F84" i="2" s="1"/>
  <c r="M83" i="2"/>
  <c r="F83" i="2"/>
  <c r="F81" i="2"/>
  <c r="F79" i="2"/>
  <c r="O21" i="2"/>
  <c r="E21" i="2"/>
  <c r="M84" i="2" s="1"/>
  <c r="O20" i="2"/>
  <c r="O15" i="2"/>
  <c r="F114" i="2"/>
  <c r="O14" i="2"/>
  <c r="M81" i="2"/>
  <c r="F6" i="2"/>
  <c r="F108" i="2"/>
  <c r="AK27" i="1"/>
  <c r="AM83" i="1"/>
  <c r="L83" i="1"/>
  <c r="AM82" i="1"/>
  <c r="L82" i="1"/>
  <c r="AM80" i="1"/>
  <c r="L80" i="1"/>
  <c r="L78" i="1"/>
  <c r="L77" i="1"/>
  <c r="BK114" i="5"/>
  <c r="N175" i="4"/>
  <c r="N97" i="4" s="1"/>
  <c r="N96" i="4"/>
  <c r="W119" i="4"/>
  <c r="W118" i="4" s="1"/>
  <c r="AU90" i="1" s="1"/>
  <c r="AA118" i="4"/>
  <c r="W114" i="5"/>
  <c r="W113" i="5"/>
  <c r="AU91" i="1" s="1"/>
  <c r="F78" i="2"/>
  <c r="M84" i="3"/>
  <c r="F107" i="3"/>
  <c r="M84" i="4"/>
  <c r="F109" i="4"/>
  <c r="M33" i="4"/>
  <c r="AW90" i="1"/>
  <c r="M84" i="5"/>
  <c r="F104" i="5"/>
  <c r="H33" i="5"/>
  <c r="BA91" i="1"/>
  <c r="N114" i="5"/>
  <c r="N89" i="5" s="1"/>
  <c r="BK113" i="5"/>
  <c r="N113" i="5" s="1"/>
  <c r="N88" i="5" s="1"/>
  <c r="M27" i="5" l="1"/>
  <c r="M30" i="5" s="1"/>
  <c r="L96" i="5"/>
  <c r="W33" i="1"/>
  <c r="AX87" i="1"/>
  <c r="M32" i="3"/>
  <c r="AV89" i="1" s="1"/>
  <c r="AT89" i="1" s="1"/>
  <c r="W117" i="3"/>
  <c r="W116" i="3" s="1"/>
  <c r="AU89" i="1" s="1"/>
  <c r="AU87" i="1" s="1"/>
  <c r="AA119" i="2"/>
  <c r="AA118" i="2" s="1"/>
  <c r="AA117" i="2" s="1"/>
  <c r="M114" i="2"/>
  <c r="M32" i="2"/>
  <c r="AV88" i="1" s="1"/>
  <c r="AT88" i="1" s="1"/>
  <c r="H32" i="2"/>
  <c r="AZ88" i="1" s="1"/>
  <c r="Y147" i="2"/>
  <c r="Y118" i="2" s="1"/>
  <c r="Y117" i="2" s="1"/>
  <c r="BK157" i="2"/>
  <c r="N157" i="2" s="1"/>
  <c r="N94" i="2" s="1"/>
  <c r="AA118" i="3"/>
  <c r="AA117" i="3" s="1"/>
  <c r="AA116" i="3" s="1"/>
  <c r="BK120" i="4"/>
  <c r="Y114" i="5"/>
  <c r="Y113" i="5" s="1"/>
  <c r="H32" i="3"/>
  <c r="AZ89" i="1" s="1"/>
  <c r="H32" i="5"/>
  <c r="AZ91" i="1" s="1"/>
  <c r="N119" i="2"/>
  <c r="N90" i="2" s="1"/>
  <c r="M33" i="2"/>
  <c r="AW88" i="1" s="1"/>
  <c r="BK118" i="3"/>
  <c r="W147" i="3"/>
  <c r="F115" i="4"/>
  <c r="F84" i="4"/>
  <c r="H36" i="4"/>
  <c r="BD90" i="1" s="1"/>
  <c r="H33" i="3"/>
  <c r="BA89" i="1" s="1"/>
  <c r="BA87" i="1" s="1"/>
  <c r="H35" i="3"/>
  <c r="BC89" i="1" s="1"/>
  <c r="BC87" i="1" s="1"/>
  <c r="H36" i="3"/>
  <c r="BD89" i="1" s="1"/>
  <c r="BD87" i="1" s="1"/>
  <c r="W35" i="1" s="1"/>
  <c r="Y159" i="3"/>
  <c r="Y117" i="3" s="1"/>
  <c r="Y116" i="3" s="1"/>
  <c r="H32" i="4"/>
  <c r="AZ90" i="1" s="1"/>
  <c r="M32" i="4"/>
  <c r="AV90" i="1" s="1"/>
  <c r="AT90" i="1" s="1"/>
  <c r="AY87" i="1" l="1"/>
  <c r="W34" i="1"/>
  <c r="W32" i="1"/>
  <c r="AW87" i="1"/>
  <c r="AK32" i="1" s="1"/>
  <c r="N120" i="4"/>
  <c r="N90" i="4" s="1"/>
  <c r="BK119" i="4"/>
  <c r="AZ87" i="1"/>
  <c r="BK117" i="3"/>
  <c r="N118" i="3"/>
  <c r="N90" i="3" s="1"/>
  <c r="BK118" i="2"/>
  <c r="L38" i="5"/>
  <c r="AG91" i="1"/>
  <c r="AN91" i="1" s="1"/>
  <c r="N117" i="3" l="1"/>
  <c r="N89" i="3" s="1"/>
  <c r="BK116" i="3"/>
  <c r="N116" i="3" s="1"/>
  <c r="N88" i="3" s="1"/>
  <c r="W31" i="1"/>
  <c r="AV87" i="1"/>
  <c r="BK117" i="2"/>
  <c r="N117" i="2" s="1"/>
  <c r="N88" i="2" s="1"/>
  <c r="N118" i="2"/>
  <c r="N89" i="2" s="1"/>
  <c r="N119" i="4"/>
  <c r="N89" i="4" s="1"/>
  <c r="BK118" i="4"/>
  <c r="N118" i="4" s="1"/>
  <c r="N88" i="4" s="1"/>
  <c r="M27" i="3" l="1"/>
  <c r="M30" i="3" s="1"/>
  <c r="L99" i="3"/>
  <c r="M27" i="2"/>
  <c r="M30" i="2" s="1"/>
  <c r="L100" i="2"/>
  <c r="L101" i="4"/>
  <c r="M27" i="4"/>
  <c r="M30" i="4" s="1"/>
  <c r="AK31" i="1"/>
  <c r="AT87" i="1"/>
  <c r="AG90" i="1" l="1"/>
  <c r="AN90" i="1" s="1"/>
  <c r="L38" i="4"/>
  <c r="AG89" i="1"/>
  <c r="AN89" i="1" s="1"/>
  <c r="L38" i="3"/>
  <c r="AG88" i="1"/>
  <c r="L38" i="2"/>
  <c r="AN88" i="1" l="1"/>
  <c r="AG87" i="1"/>
  <c r="AK26" i="1" l="1"/>
  <c r="AK29" i="1" s="1"/>
  <c r="AK37" i="1" s="1"/>
  <c r="AN87" i="1"/>
  <c r="AN95" i="1" s="1"/>
  <c r="AG95" i="1"/>
</calcChain>
</file>

<file path=xl/sharedStrings.xml><?xml version="1.0" encoding="utf-8"?>
<sst xmlns="http://schemas.openxmlformats.org/spreadsheetml/2006/main" count="2981" uniqueCount="526">
  <si>
    <t>2012</t>
  </si>
  <si>
    <t>List obsahuje:</t>
  </si>
  <si>
    <t>1) Souhrnný list stavby</t>
  </si>
  <si>
    <t>2) Rekapitulace objektů</t>
  </si>
  <si>
    <t>2.0</t>
  </si>
  <si>
    <t/>
  </si>
  <si>
    <t>False</t>
  </si>
  <si>
    <t>optimalizováno pro tisk sestav ve formátu A4 - na výšku</t>
  </si>
  <si>
    <t>&gt;&gt;  skryté sloupce  &lt;&lt;</t>
  </si>
  <si>
    <t>0,01</t>
  </si>
  <si>
    <t>21</t>
  </si>
  <si>
    <t>15</t>
  </si>
  <si>
    <t>SOUHRNNÝ LIST STAVBY</t>
  </si>
  <si>
    <t>v ---  níže se nacházejí doplnkové a pomocné údaje k sestavám  --- v</t>
  </si>
  <si>
    <t>0,001</t>
  </si>
  <si>
    <t>Kód:</t>
  </si>
  <si>
    <t>1700110</t>
  </si>
  <si>
    <t>Stavba:</t>
  </si>
  <si>
    <t>Olomouc - Úprava cest na hřbitově</t>
  </si>
  <si>
    <t>JKSO:</t>
  </si>
  <si>
    <t>CC-CZ:</t>
  </si>
  <si>
    <t>Místo:</t>
  </si>
  <si>
    <t>Olomouc - Neředín</t>
  </si>
  <si>
    <t>Datum:</t>
  </si>
  <si>
    <t>Objednatel:</t>
  </si>
  <si>
    <t>IČ:</t>
  </si>
  <si>
    <t xml:space="preserve"> </t>
  </si>
  <si>
    <t>DIČ:</t>
  </si>
  <si>
    <t>Zhotovitel:</t>
  </si>
  <si>
    <t>Projektant:</t>
  </si>
  <si>
    <t>25361520</t>
  </si>
  <si>
    <t>Dopravní projektování s.r.o.</t>
  </si>
  <si>
    <t>True</t>
  </si>
  <si>
    <t>Zpracovatel:</t>
  </si>
  <si>
    <t>Poznámka:</t>
  </si>
  <si>
    <t>Náklady z rozpočtů</t>
  </si>
  <si>
    <t>Ostatní náklady ze souhrnného listu</t>
  </si>
  <si>
    <t>Cena bez DPH</t>
  </si>
  <si>
    <t>DPH</t>
  </si>
  <si>
    <t>základní</t>
  </si>
  <si>
    <t>ze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</si>
  <si>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</si>
  <si>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</si>
  <si>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</si>
  <si>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</si>
  <si>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</si>
  <si>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</si>
  <si>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</si>
  <si>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</si>
  <si>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</si>
  <si>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</si>
  <si>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</si>
  <si>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</si>
  <si>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</si>
  <si>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</t>
  </si>
  <si>
    <t>Informatívní údaje z listů zakázek</t>
  </si>
  <si>
    <t>Kód</t>
  </si>
  <si>
    <t>Objekt</t>
  </si>
  <si>
    <t>Cena bez DPH [CZK]</t>
  </si>
  <si>
    <t>Cena s DPH [CZK]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</si>
  <si>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</si>
  <si>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</si>
  <si>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</si>
  <si>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</si>
  <si>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</si>
  <si>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</si>
  <si>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</si>
  <si>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</si>
  <si>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</si>
  <si>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</si>
  <si>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</si>
  <si>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</si>
  <si>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1) Náklady z rozpočtů</t>
  </si>
  <si>
    <t>D</t>
  </si>
  <si>
    <t>0</t>
  </si>
  <si>
    <t>###NOIMPORT###</t>
  </si>
  <si>
    <t>IMPORT</t>
  </si>
  <si>
    <t>{8feebd36-4e25-4102-9601-574bd4804135}</t>
  </si>
  <si>
    <t>{00000000-0000-0000-0000-000000000000}</t>
  </si>
  <si>
    <t>/</t>
  </si>
  <si>
    <t>SO 101</t>
  </si>
  <si>
    <t>Chodník - úsek A (ke Globusu)</t>
  </si>
  <si>
    <t>1</t>
  </si>
  <si>
    <t>{6fee1ee7-c094-44e0-8958-28721babe359}</t>
  </si>
  <si>
    <t>SO102</t>
  </si>
  <si>
    <t>Chodník - úsek B (u pomníku odboje)</t>
  </si>
  <si>
    <t>{840672dd-319b-4d59-a08e-dbcaa3954b41}</t>
  </si>
  <si>
    <t>SO103</t>
  </si>
  <si>
    <t>Chodník - úsek C (okolí kaple - prodejny květin)</t>
  </si>
  <si>
    <t>{7740525c-6921-45bd-9218-ea0ac2589113}</t>
  </si>
  <si>
    <t>VON</t>
  </si>
  <si>
    <t>Vedlejší a ostatní náklady</t>
  </si>
  <si>
    <t>{2cf9cf19-cc87-4add-97da-0835bf94b66a}</t>
  </si>
  <si>
    <t>2) Ostatní náklady ze souhrnného listu</t>
  </si>
  <si>
    <t>Procent. zadání_x000D_
[% nákladů rozpočtu]</t>
  </si>
  <si>
    <t>Zařazení nákladů</t>
  </si>
  <si>
    <t>Celkové náklady za stavbu 1) + 2)</t>
  </si>
  <si>
    <t>1) Krycí list rozpočtu</t>
  </si>
  <si>
    <t>2) Rekapitulace rozpočtu</t>
  </si>
  <si>
    <t>3) Rozpočet</t>
  </si>
  <si>
    <t>Zpět na list:</t>
  </si>
  <si>
    <t>Rekapitulace stavby</t>
  </si>
  <si>
    <t>2</t>
  </si>
  <si>
    <t>KRYCÍ LIST ROZPOČTU</t>
  </si>
  <si>
    <t>Objekt:</t>
  </si>
  <si>
    <t>SO 101 - Chodník - úsek A (ke Globusu)</t>
  </si>
  <si>
    <t>Náklady z rozpočtu</t>
  </si>
  <si>
    <t>Ostatní náklady</t>
  </si>
  <si>
    <t>REKAPITULACE ROZPOČTU</t>
  </si>
  <si>
    <t>Kód - Popis</t>
  </si>
  <si>
    <t>Cena celkem [CZK]</t>
  </si>
  <si>
    <t>1) Náklady z rozpočtu</t>
  </si>
  <si>
    <t>-1</t>
  </si>
  <si>
    <t>HSV - Práce a dodávky HSV</t>
  </si>
  <si>
    <t xml:space="preserve">    1 - Zemní práce</t>
  </si>
  <si>
    <t xml:space="preserve">    2 - Zakládání</t>
  </si>
  <si>
    <t xml:space="preserve">    5 - Komunikace pozemní</t>
  </si>
  <si>
    <t xml:space="preserve">    8 - Trubní vedení</t>
  </si>
  <si>
    <t xml:space="preserve">    9 - Ostatní konstrukce a práce, bourání</t>
  </si>
  <si>
    <t xml:space="preserve">    997 - Přesun sutě</t>
  </si>
  <si>
    <t xml:space="preserve">    998 - Přesun hmot</t>
  </si>
  <si>
    <t>2) Ostatní náklady</t>
  </si>
  <si>
    <t>ROZPOČET</t>
  </si>
  <si>
    <t>PČ</t>
  </si>
  <si>
    <t>Typ</t>
  </si>
  <si>
    <t>Popis</t>
  </si>
  <si>
    <t>MJ</t>
  </si>
  <si>
    <t>Množství</t>
  </si>
  <si>
    <t>J.cena [CZK]</t>
  </si>
  <si>
    <t>Poznámka</t>
  </si>
  <si>
    <t>J. Nh [h]</t>
  </si>
  <si>
    <t>Nh celkem [h]</t>
  </si>
  <si>
    <t>J. hmotnost_x000D_
[t]</t>
  </si>
  <si>
    <t>Hmotnost_x000D_
celkem [t]</t>
  </si>
  <si>
    <t>J. suť [t]</t>
  </si>
  <si>
    <t>Suť Celkem [t]</t>
  </si>
  <si>
    <t>ROZPOCET</t>
  </si>
  <si>
    <t>K</t>
  </si>
  <si>
    <t>113106161</t>
  </si>
  <si>
    <t>Rozebrání dlažeb vozovek pl do 50 m2 z drobných kostek s ložem z kameniva</t>
  </si>
  <si>
    <t>m2</t>
  </si>
  <si>
    <t>4</t>
  </si>
  <si>
    <t>-208425660</t>
  </si>
  <si>
    <t>113107123</t>
  </si>
  <si>
    <t>Odstranění podkladu pl do 50 m2 z kameniva drceného tl 300 mm</t>
  </si>
  <si>
    <t>1458514284</t>
  </si>
  <si>
    <t>3</t>
  </si>
  <si>
    <t>113202111</t>
  </si>
  <si>
    <t>Vytrhání obrub krajníků obrubníků stojatých</t>
  </si>
  <si>
    <t>m</t>
  </si>
  <si>
    <t>-505673110</t>
  </si>
  <si>
    <t>122202202</t>
  </si>
  <si>
    <t>Odkopávky a prokopávky nezapažené pro silnice objemu do 1000 m3 v hornině tř. 3</t>
  </si>
  <si>
    <t>m3</t>
  </si>
  <si>
    <t>240038018</t>
  </si>
  <si>
    <t>5</t>
  </si>
  <si>
    <t>122212501</t>
  </si>
  <si>
    <t>Odkopávky a prokopávky nezapažené pro železnice ručně do 10 m3 v soudržné hornině tř. 3</t>
  </si>
  <si>
    <t>-667812374</t>
  </si>
  <si>
    <t>6</t>
  </si>
  <si>
    <t>132201101</t>
  </si>
  <si>
    <t>Hloubení rýh š do 600 mm v hornině tř. 3 objemu do 100 m3</t>
  </si>
  <si>
    <t>-920348993</t>
  </si>
  <si>
    <t>7</t>
  </si>
  <si>
    <t>132202511</t>
  </si>
  <si>
    <t>Hloubení rýh š do 600 mm pod kolejí ručně přes 2 m3 v hornině tř. 3</t>
  </si>
  <si>
    <t>817432268</t>
  </si>
  <si>
    <t>8</t>
  </si>
  <si>
    <t>162701105</t>
  </si>
  <si>
    <t>Vodorovné přemístění do 10000 m výkopku/sypaniny z horniny tř. 1 až 4</t>
  </si>
  <si>
    <t>1552132959</t>
  </si>
  <si>
    <t>9</t>
  </si>
  <si>
    <t>162701109</t>
  </si>
  <si>
    <t>Příplatek k vodorovnému přemístění výkopku/sypaniny z horniny tř. 1 až 4 ZKD 1000 m přes 10000 m</t>
  </si>
  <si>
    <t>-397937501</t>
  </si>
  <si>
    <t>10</t>
  </si>
  <si>
    <t>167101102</t>
  </si>
  <si>
    <t>Nakládání výkopku z hornin tř. 1 až 4 přes 100 m3</t>
  </si>
  <si>
    <t>1193296945</t>
  </si>
  <si>
    <t>11</t>
  </si>
  <si>
    <t>171201211</t>
  </si>
  <si>
    <t>Poplatek za uložení odpadu ze sypaniny na skládce (skládkovné)</t>
  </si>
  <si>
    <t>t</t>
  </si>
  <si>
    <t>1741950017</t>
  </si>
  <si>
    <t>12</t>
  </si>
  <si>
    <t>171-R-001</t>
  </si>
  <si>
    <t>Nákup zeminy vhodné pro ohumusování vč. naložení, složení</t>
  </si>
  <si>
    <t>-46492397</t>
  </si>
  <si>
    <t>13</t>
  </si>
  <si>
    <t>181301101</t>
  </si>
  <si>
    <t>Rozprostření ornice tl vrstvy do 100 mm pl do 500 m2 v rovině nebo ve svahu do 1:5</t>
  </si>
  <si>
    <t>-56308981</t>
  </si>
  <si>
    <t>14</t>
  </si>
  <si>
    <t>181411131</t>
  </si>
  <si>
    <t>Založení parkového trávníku výsevem plochy do 1000 m2 v rovině a ve svahu do 1:5</t>
  </si>
  <si>
    <t>-821135917</t>
  </si>
  <si>
    <t>M</t>
  </si>
  <si>
    <t>005724100</t>
  </si>
  <si>
    <t>osivo směs travní parková</t>
  </si>
  <si>
    <t>kg</t>
  </si>
  <si>
    <t>-1405819638</t>
  </si>
  <si>
    <t>16</t>
  </si>
  <si>
    <t>181951102</t>
  </si>
  <si>
    <t>Úprava pláně v hornině tř. 1 až 4 se zhutněním</t>
  </si>
  <si>
    <t>446051409</t>
  </si>
  <si>
    <t>17</t>
  </si>
  <si>
    <t>183106613</t>
  </si>
  <si>
    <t>Ochrana stromu protikořenovou clonou v rovině nebo na svahu do 1:5 hloubky do 1000 mm</t>
  </si>
  <si>
    <t>1537085528</t>
  </si>
  <si>
    <t>18</t>
  </si>
  <si>
    <t>693-2</t>
  </si>
  <si>
    <t>Fólie proti prorůstání kořenů</t>
  </si>
  <si>
    <t>-1558806392</t>
  </si>
  <si>
    <t>19</t>
  </si>
  <si>
    <t>183403114</t>
  </si>
  <si>
    <t>Obdělání půdy kultivátorováním v rovině a svahu do 1:5</t>
  </si>
  <si>
    <t>698392662</t>
  </si>
  <si>
    <t>20</t>
  </si>
  <si>
    <t>183403152</t>
  </si>
  <si>
    <t>Obdělání půdy vláčením v rovině a svahu do 1:5</t>
  </si>
  <si>
    <t>759169994</t>
  </si>
  <si>
    <t>183403153</t>
  </si>
  <si>
    <t>Obdělání půdy hrabáním v rovině a svahu do 1:5</t>
  </si>
  <si>
    <t>1706995955</t>
  </si>
  <si>
    <t>22</t>
  </si>
  <si>
    <t>183403161</t>
  </si>
  <si>
    <t>Obdělání půdy válením v rovině a svahu do 1:5</t>
  </si>
  <si>
    <t>-1472290072</t>
  </si>
  <si>
    <t>23</t>
  </si>
  <si>
    <t>184802111</t>
  </si>
  <si>
    <t>Chemické odplevelení před založením kultury nad 20 m2 postřikem na široko v rovině a svahu do 1:5</t>
  </si>
  <si>
    <t>-1677295375</t>
  </si>
  <si>
    <t>24</t>
  </si>
  <si>
    <t>185803111</t>
  </si>
  <si>
    <t>Ošetření trávníku shrabáním v rovině a svahu do 1:5</t>
  </si>
  <si>
    <t>898417709</t>
  </si>
  <si>
    <t>25</t>
  </si>
  <si>
    <t>185851121</t>
  </si>
  <si>
    <t>Dovoz vody pro zálivku rostlin za vzdálenost do 1000 m</t>
  </si>
  <si>
    <t>1745992971</t>
  </si>
  <si>
    <t>26</t>
  </si>
  <si>
    <t>211561111</t>
  </si>
  <si>
    <t>Výplň odvodňovacích žeber nebo trativodů kamenivem hrubým drceným frakce 4 až 16 mm</t>
  </si>
  <si>
    <t>-1809840754</t>
  </si>
  <si>
    <t>27</t>
  </si>
  <si>
    <t>564782111</t>
  </si>
  <si>
    <t>Podklad z vibrovaného štěrku VŠ tl 300 mm</t>
  </si>
  <si>
    <t>1533034913</t>
  </si>
  <si>
    <t>28</t>
  </si>
  <si>
    <t>564851111</t>
  </si>
  <si>
    <t>Podklad ze štěrkodrtě ŠD tl 150 mm</t>
  </si>
  <si>
    <t>-596533736</t>
  </si>
  <si>
    <t>29</t>
  </si>
  <si>
    <t>591111111</t>
  </si>
  <si>
    <t>Kladení dlažby z kostek velkých z kamene do lože z kameniva těženého tl 50 mm</t>
  </si>
  <si>
    <t>2091999804</t>
  </si>
  <si>
    <t>30</t>
  </si>
  <si>
    <t>591211111</t>
  </si>
  <si>
    <t>Kladení dlažby z kostek drobných z kamene do lože z kameniva těženého tl 50 mm</t>
  </si>
  <si>
    <t>-612365770</t>
  </si>
  <si>
    <t>31</t>
  </si>
  <si>
    <t>583801200</t>
  </si>
  <si>
    <t>kostka dlažební drobná, žula velikost 8/10 cm</t>
  </si>
  <si>
    <t>449231281</t>
  </si>
  <si>
    <t>32</t>
  </si>
  <si>
    <t>596811223</t>
  </si>
  <si>
    <t>Kladení betonové dlažby komunikací pro pěší do lože z kameniva vel do 0,25 m2 plochy přes 300 m2</t>
  </si>
  <si>
    <t>274783375</t>
  </si>
  <si>
    <t>33</t>
  </si>
  <si>
    <t>597661111</t>
  </si>
  <si>
    <t>Rigol dlážděný do lože z betonu tl 100 mm z dlažebních kostek drobných</t>
  </si>
  <si>
    <t>-544649411</t>
  </si>
  <si>
    <t>34</t>
  </si>
  <si>
    <t>899231111</t>
  </si>
  <si>
    <t>Výšková úprava uličního vstupu nebo vpusti do 200 mm zvýšením mříže</t>
  </si>
  <si>
    <t>kus</t>
  </si>
  <si>
    <t>-1111518642</t>
  </si>
  <si>
    <t>35</t>
  </si>
  <si>
    <t>916111113</t>
  </si>
  <si>
    <t>Osazení obruby z velkých kostek s boční opěrou do lože z betonu prostého</t>
  </si>
  <si>
    <t>636781123</t>
  </si>
  <si>
    <t>36</t>
  </si>
  <si>
    <t>916231213</t>
  </si>
  <si>
    <t>Osazení chodníkového obrubníku betonového stojatého s boční opěrou do lože z betonu prostého</t>
  </si>
  <si>
    <t>1430221492</t>
  </si>
  <si>
    <t>37</t>
  </si>
  <si>
    <t>919735100</t>
  </si>
  <si>
    <t>Zalití spáry modifikovanou asfalt.zálivkou</t>
  </si>
  <si>
    <t>1388009692</t>
  </si>
  <si>
    <t>38</t>
  </si>
  <si>
    <t>919735112</t>
  </si>
  <si>
    <t>Řezání stávajícího živičného krytu hl do 100 mm</t>
  </si>
  <si>
    <t>807801180</t>
  </si>
  <si>
    <t>39</t>
  </si>
  <si>
    <t>979024443</t>
  </si>
  <si>
    <t>Očištění vybouraných obrubníků a krajníků silničních</t>
  </si>
  <si>
    <t>-2116662221</t>
  </si>
  <si>
    <t>40</t>
  </si>
  <si>
    <t>979051111</t>
  </si>
  <si>
    <t>Očištění desek nebo dlaždic se spárováním z kameniva těženého při překopech inženýrských sítí</t>
  </si>
  <si>
    <t>834233399</t>
  </si>
  <si>
    <t>41</t>
  </si>
  <si>
    <t>979071111</t>
  </si>
  <si>
    <t>Očištění dlažebních kostek velkých s původním spárováním kamenivem těženým</t>
  </si>
  <si>
    <t>-577162302</t>
  </si>
  <si>
    <t>42</t>
  </si>
  <si>
    <t>979071121</t>
  </si>
  <si>
    <t>Očištění dlažebních kostek drobných s původním spárováním kamenivem těženým</t>
  </si>
  <si>
    <t>1626928659</t>
  </si>
  <si>
    <t>43</t>
  </si>
  <si>
    <t>997221551</t>
  </si>
  <si>
    <t>Vodorovná doprava suti ze sypkých materiálů do 1 km</t>
  </si>
  <si>
    <t>1021548438</t>
  </si>
  <si>
    <t>44</t>
  </si>
  <si>
    <t>997221559</t>
  </si>
  <si>
    <t>Příplatek ZKD 1 km u vodorovné dopravy suti ze sypkých materiálů</t>
  </si>
  <si>
    <t>-1187903718</t>
  </si>
  <si>
    <t>45</t>
  </si>
  <si>
    <t>997221561</t>
  </si>
  <si>
    <t>Vodorovná doprava suti z kusových materiálů do 1 km</t>
  </si>
  <si>
    <t>1847589154</t>
  </si>
  <si>
    <t>46</t>
  </si>
  <si>
    <t>997221611</t>
  </si>
  <si>
    <t>Nakládání suti na dopravní prostředky pro vodorovnou dopravu</t>
  </si>
  <si>
    <t>636703664</t>
  </si>
  <si>
    <t>47</t>
  </si>
  <si>
    <t>997221855</t>
  </si>
  <si>
    <t>Poplatek za uložení odpadu z kameniva na skládce (skládkovné)</t>
  </si>
  <si>
    <t>-1254965312</t>
  </si>
  <si>
    <t>48</t>
  </si>
  <si>
    <t>998223011</t>
  </si>
  <si>
    <t>Přesun hmot pro pozemní komunikace s krytem dlážděným</t>
  </si>
  <si>
    <t>863302882</t>
  </si>
  <si>
    <t>SO102 - Chodník - úsek B (u pomníku odboje)</t>
  </si>
  <si>
    <t>112201103</t>
  </si>
  <si>
    <t>Odstranění pařezů D do 700 mm</t>
  </si>
  <si>
    <t>1113771056</t>
  </si>
  <si>
    <t>113106121</t>
  </si>
  <si>
    <t>Rozebrání dlažeb komunikací pro pěší z betonových nebo kamenných dlaždic</t>
  </si>
  <si>
    <t>1222444060</t>
  </si>
  <si>
    <t>113107142</t>
  </si>
  <si>
    <t>Odstranění podkladu pl do 50 m2 živičných tl 100 mm</t>
  </si>
  <si>
    <t>-1904489740</t>
  </si>
  <si>
    <t>-1172367288</t>
  </si>
  <si>
    <t>1644875116</t>
  </si>
  <si>
    <t>162301422</t>
  </si>
  <si>
    <t>Vodorovné přemístění pařezů do 5 km D do 500 mm</t>
  </si>
  <si>
    <t>-1587863167</t>
  </si>
  <si>
    <t>162301917</t>
  </si>
  <si>
    <t>Příplatek k vodorovnému přemístění kmenů stromů jehličnatých D kmene do 700 mm ZKD 5 km</t>
  </si>
  <si>
    <t>1962125688</t>
  </si>
  <si>
    <t>-124722476</t>
  </si>
  <si>
    <t>557590297</t>
  </si>
  <si>
    <t>1838241980</t>
  </si>
  <si>
    <t>-918424695</t>
  </si>
  <si>
    <t>-2082721626</t>
  </si>
  <si>
    <t>174101101</t>
  </si>
  <si>
    <t>Zásyp jam, šachet rýh nebo kolem objektů sypaninou se zhutněním</t>
  </si>
  <si>
    <t>580159148</t>
  </si>
  <si>
    <t>181301102</t>
  </si>
  <si>
    <t>Rozprostření ornice tl vrstvy do 150 mm pl do 500 m2 v rovině nebo ve svahu do 1:5</t>
  </si>
  <si>
    <t>-1177987242</t>
  </si>
  <si>
    <t>1379410783</t>
  </si>
  <si>
    <t>146582015</t>
  </si>
  <si>
    <t>-409186742</t>
  </si>
  <si>
    <t>-810936294</t>
  </si>
  <si>
    <t>1641266191</t>
  </si>
  <si>
    <t>1982946151</t>
  </si>
  <si>
    <t>1630340742</t>
  </si>
  <si>
    <t>-2063970134</t>
  </si>
  <si>
    <t>-491839111</t>
  </si>
  <si>
    <t>-1418803155</t>
  </si>
  <si>
    <t>-1639233920</t>
  </si>
  <si>
    <t>641670421</t>
  </si>
  <si>
    <t>1669957407</t>
  </si>
  <si>
    <t>564871111</t>
  </si>
  <si>
    <t>Podklad ze štěrkodrtě ŠD tl 250 mm</t>
  </si>
  <si>
    <t>-1226267964</t>
  </si>
  <si>
    <t>1269921099</t>
  </si>
  <si>
    <t>596211111</t>
  </si>
  <si>
    <t>Kladení zámkové dlažby komunikací pro pěší tl 60 mm skupiny A pl do 100 m2</t>
  </si>
  <si>
    <t>1141641632</t>
  </si>
  <si>
    <t>592451100</t>
  </si>
  <si>
    <t>dlažba skladebná 20x10x6 cm přírodní</t>
  </si>
  <si>
    <t>-941093080</t>
  </si>
  <si>
    <t>-1111587343</t>
  </si>
  <si>
    <t>592456010</t>
  </si>
  <si>
    <t>dlažba desková betonová 50x50x5 cm šedá</t>
  </si>
  <si>
    <t>736881872</t>
  </si>
  <si>
    <t>2565737</t>
  </si>
  <si>
    <t>919726122</t>
  </si>
  <si>
    <t>Geotextilie pro ochranu, separaci a filtraci netkaná měrná hmotnost do 300 g/m2</t>
  </si>
  <si>
    <t>184896122</t>
  </si>
  <si>
    <t>-1802463355</t>
  </si>
  <si>
    <t>945462068</t>
  </si>
  <si>
    <t>-2128334455</t>
  </si>
  <si>
    <t>-37857123</t>
  </si>
  <si>
    <t>-1809704071</t>
  </si>
  <si>
    <t>692416423</t>
  </si>
  <si>
    <t>997221815</t>
  </si>
  <si>
    <t>Poplatek za uložení betonového odpadu na skládce (skládkovné)</t>
  </si>
  <si>
    <t>886736854</t>
  </si>
  <si>
    <t>997221845</t>
  </si>
  <si>
    <t>Poplatek za uložení odpadu z asfaltových povrchů na skládce (skládkovné)</t>
  </si>
  <si>
    <t>-52107484</t>
  </si>
  <si>
    <t>-279268537</t>
  </si>
  <si>
    <t>SO103 - Chodník - úsek C (okolí kaple - prodejny květin)</t>
  </si>
  <si>
    <t>PSV - Práce a dodávky PSV</t>
  </si>
  <si>
    <t xml:space="preserve">    711 - Izolace proti vodě, vlhkosti a plynům</t>
  </si>
  <si>
    <t>-767092665</t>
  </si>
  <si>
    <t>277980603</t>
  </si>
  <si>
    <t>1876996522</t>
  </si>
  <si>
    <t>996014835</t>
  </si>
  <si>
    <t>956968626</t>
  </si>
  <si>
    <t>1386402618</t>
  </si>
  <si>
    <t>-602198918</t>
  </si>
  <si>
    <t>-613394535</t>
  </si>
  <si>
    <t>895454886</t>
  </si>
  <si>
    <t>1185185069</t>
  </si>
  <si>
    <t>1007792224</t>
  </si>
  <si>
    <t>-1546826696</t>
  </si>
  <si>
    <t>-630678496</t>
  </si>
  <si>
    <t>1649978811</t>
  </si>
  <si>
    <t>-612039659</t>
  </si>
  <si>
    <t>67911398</t>
  </si>
  <si>
    <t>1125266684</t>
  </si>
  <si>
    <t>86236723</t>
  </si>
  <si>
    <t>929833465</t>
  </si>
  <si>
    <t>-1455967956</t>
  </si>
  <si>
    <t>-1272174772</t>
  </si>
  <si>
    <t>-740374282</t>
  </si>
  <si>
    <t>-407570544</t>
  </si>
  <si>
    <t>9971793</t>
  </si>
  <si>
    <t>211971121</t>
  </si>
  <si>
    <t>Zřízení opláštění žeber nebo trativodů geotextilií v rýze nebo zářezu sklonu přes 1:2 š do 2,5 m</t>
  </si>
  <si>
    <t>-2091387273</t>
  </si>
  <si>
    <t>693111460</t>
  </si>
  <si>
    <t>textilie 300 g/m2 do š 8,8 m</t>
  </si>
  <si>
    <t>-863740277</t>
  </si>
  <si>
    <t>1088226026</t>
  </si>
  <si>
    <t>1902390306</t>
  </si>
  <si>
    <t>2005870609</t>
  </si>
  <si>
    <t>-911398368</t>
  </si>
  <si>
    <t>35948165</t>
  </si>
  <si>
    <t>995499244</t>
  </si>
  <si>
    <t>110152125</t>
  </si>
  <si>
    <t>-1770119759</t>
  </si>
  <si>
    <t>916111122</t>
  </si>
  <si>
    <t>Osazení obruby z drobných kostek bez boční opěry do lože z betonu prostého</t>
  </si>
  <si>
    <t>-1490279470</t>
  </si>
  <si>
    <t>583801200a</t>
  </si>
  <si>
    <t>675031891</t>
  </si>
  <si>
    <t>916111123</t>
  </si>
  <si>
    <t>Osazení obruby z drobných kostek s boční opěrou do lože z betonu prostého</t>
  </si>
  <si>
    <t>-65034553</t>
  </si>
  <si>
    <t>1073121315</t>
  </si>
  <si>
    <t>706496405</t>
  </si>
  <si>
    <t>1796492174</t>
  </si>
  <si>
    <t>-447831783</t>
  </si>
  <si>
    <t>-14019699</t>
  </si>
  <si>
    <t>-1255189759</t>
  </si>
  <si>
    <t>-1793031742</t>
  </si>
  <si>
    <t>1535234593</t>
  </si>
  <si>
    <t>-90182509</t>
  </si>
  <si>
    <t>1924526416</t>
  </si>
  <si>
    <t>-753320969</t>
  </si>
  <si>
    <t>49</t>
  </si>
  <si>
    <t>711161306</t>
  </si>
  <si>
    <t>Izolace proti zemní vlhkosti stěn foliemi nopovými pro běžné podmínky tl. 0,5 mm šířky 1,0 m</t>
  </si>
  <si>
    <t>-974090427</t>
  </si>
  <si>
    <t>50</t>
  </si>
  <si>
    <t>998711101</t>
  </si>
  <si>
    <t>Přesun hmot tonážní pro izolace proti vodě, vlhkosti a plynům v objektech výšky do 6 m</t>
  </si>
  <si>
    <t>-94327450</t>
  </si>
  <si>
    <t>VON - Vedlejší a ostatní náklady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</si>
  <si>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</si>
  <si>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</si>
  <si>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</si>
  <si>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VRN7 - Provozní vlivy</t>
  </si>
  <si>
    <t>012103000</t>
  </si>
  <si>
    <t>Geodetické práce před výstavbou</t>
  </si>
  <si>
    <t>sbr</t>
  </si>
  <si>
    <t>-29734854</t>
  </si>
  <si>
    <t>012203000</t>
  </si>
  <si>
    <t>Geodetické práce při provádění stavby</t>
  </si>
  <si>
    <t>194609957</t>
  </si>
  <si>
    <t>012303000</t>
  </si>
  <si>
    <t>Geodetické práce po výstavbě</t>
  </si>
  <si>
    <t>Kč</t>
  </si>
  <si>
    <t>1607567059</t>
  </si>
  <si>
    <t>013254000</t>
  </si>
  <si>
    <t>Dokumentace skutečného provedení stavby</t>
  </si>
  <si>
    <t>1645665643</t>
  </si>
  <si>
    <t>013254101</t>
  </si>
  <si>
    <t>Monitoring průběhu výstavby</t>
  </si>
  <si>
    <t>1593057294</t>
  </si>
  <si>
    <t>013254201</t>
  </si>
  <si>
    <t>Pasportizace stávajících objektů</t>
  </si>
  <si>
    <t>676792211</t>
  </si>
  <si>
    <t>030001001</t>
  </si>
  <si>
    <t>Náklady na zřízení zařízení staveniště v souladu s ZOV</t>
  </si>
  <si>
    <t>-628872132</t>
  </si>
  <si>
    <t>030001002</t>
  </si>
  <si>
    <t>Náklady na provoz a údržbu zařízení staveniště</t>
  </si>
  <si>
    <t>607765782</t>
  </si>
  <si>
    <t>034403000</t>
  </si>
  <si>
    <t>Dopravní značení na staveništi</t>
  </si>
  <si>
    <t>1024</t>
  </si>
  <si>
    <t>-785159507</t>
  </si>
  <si>
    <t>039002000</t>
  </si>
  <si>
    <t>Zrušení zařízení staveniště</t>
  </si>
  <si>
    <t>1416862051</t>
  </si>
  <si>
    <t>041403002</t>
  </si>
  <si>
    <t>Náklady na zajištění kolektivní bezpečnosti osob</t>
  </si>
  <si>
    <t>803040494</t>
  </si>
  <si>
    <t>090001001</t>
  </si>
  <si>
    <t>Náklady na vyhotovení dokumentace k předání stavby</t>
  </si>
  <si>
    <t>-1881756388</t>
  </si>
  <si>
    <t>090001002</t>
  </si>
  <si>
    <t>Ostatní náklady vyplývající ze znění SOD</t>
  </si>
  <si>
    <t>-1101762618</t>
  </si>
  <si>
    <t>079002000</t>
  </si>
  <si>
    <t>Ostatní provozní vlivy</t>
  </si>
  <si>
    <t>1834276488</t>
  </si>
  <si>
    <t>Brodacký Antonín s.r.o., Bělkovice-Lašťany535, 783 16  Dolany</t>
  </si>
  <si>
    <t>CZ28654501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</si>
</sst>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%"/>
    <numFmt numFmtId="165" formatCode="dd\.mm\.yyyy"/>
    <numFmt numFmtId="166" formatCode="#,##0.00000"/>
    <numFmt numFmtId="167" formatCode="#,##0.000"/>
  </numFmts>
  <fonts count="37">
    <font>
      <sz val="8"/>
      <name val="Trebuchet MS"/>
      <family val="2"/>
    </font>
    <font>
      <sz val="8"/>
      <color indexed="55"/>
      <name val="Trebuchet MS"/>
    </font>
    <font>
      <sz val="9"/>
      <name val="Trebuchet MS"/>
    </font>
    <font>
      <b/>
      <sz val="12"/>
      <name val="Trebuchet MS"/>
    </font>
    <font>
      <sz val="11"/>
      <name val="Trebuchet MS"/>
    </font>
    <font>
      <sz val="12"/>
      <color indexed="56"/>
      <name val="Trebuchet MS"/>
    </font>
    <font>
      <sz val="10"/>
      <color indexed="56"/>
      <name val="Trebuchet MS"/>
    </font>
    <font>
      <sz val="8"/>
      <color indexed="56"/>
      <name val="Trebuchet MS"/>
    </font>
    <font>
      <sz val="8"/>
      <color indexed="43"/>
      <name val="Trebuchet MS"/>
    </font>
    <font>
      <sz val="10"/>
      <name val="Trebuchet MS"/>
    </font>
    <font>
      <sz val="10"/>
      <color indexed="16"/>
      <name val="Trebuchet MS"/>
    </font>
    <font>
      <u/>
      <sz val="10"/>
      <color indexed="12"/>
      <name val="Trebuchet MS"/>
    </font>
    <font>
      <sz val="8"/>
      <color indexed="48"/>
      <name val="Trebuchet MS"/>
    </font>
    <font>
      <b/>
      <sz val="16"/>
      <name val="Trebuchet MS"/>
    </font>
    <font>
      <sz val="9"/>
      <color indexed="55"/>
      <name val="Trebuchet MS"/>
    </font>
    <font>
      <sz val="10"/>
      <color indexed="63"/>
      <name val="Trebuchet MS"/>
    </font>
    <font>
      <b/>
      <sz val="10"/>
      <name val="Trebuchet MS"/>
    </font>
    <font>
      <b/>
      <sz val="8"/>
      <color indexed="55"/>
      <name val="Trebuchet MS"/>
    </font>
    <font>
      <b/>
      <sz val="10"/>
      <color indexed="63"/>
      <name val="Trebuchet MS"/>
    </font>
    <font>
      <sz val="10"/>
      <color indexed="55"/>
      <name val="Trebuchet MS"/>
    </font>
    <font>
      <b/>
      <sz val="9"/>
      <name val="Trebuchet MS"/>
    </font>
    <font>
      <sz val="12"/>
      <color indexed="55"/>
      <name val="Trebuchet MS"/>
    </font>
    <font>
      <b/>
      <sz val="12"/>
      <color indexed="16"/>
      <name val="Trebuchet MS"/>
    </font>
    <font>
      <sz val="12"/>
      <name val="Trebuchet MS"/>
    </font>
    <font>
      <sz val="18"/>
      <color indexed="12"/>
      <name val="Wingdings 2"/>
    </font>
    <font>
      <b/>
      <sz val="11"/>
      <color indexed="56"/>
      <name val="Trebuchet MS"/>
    </font>
    <font>
      <sz val="11"/>
      <color indexed="56"/>
      <name val="Trebuchet MS"/>
    </font>
    <font>
      <sz val="11"/>
      <color indexed="55"/>
      <name val="Trebuchet MS"/>
    </font>
    <font>
      <b/>
      <sz val="12"/>
      <color indexed="16"/>
      <name val="Trebuchet MS"/>
    </font>
    <font>
      <b/>
      <sz val="12"/>
      <color indexed="16"/>
      <name val="Trebuchet MS"/>
    </font>
    <font>
      <b/>
      <sz val="8"/>
      <color indexed="16"/>
      <name val="Trebuchet MS"/>
    </font>
    <font>
      <sz val="9"/>
      <color indexed="8"/>
      <name val="Trebuchet MS"/>
    </font>
    <font>
      <sz val="8"/>
      <color indexed="16"/>
      <name val="Trebuchet MS"/>
    </font>
    <font>
      <b/>
      <sz val="8"/>
      <name val="Trebuchet MS"/>
    </font>
    <font>
      <i/>
      <sz val="8"/>
      <color indexed="12"/>
      <name val="Trebuchet MS"/>
    </font>
    <font>
      <sz val="8"/>
      <name val="Trebuchet MS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22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55"/>
      </left>
      <right/>
      <top style="hair">
        <color indexed="55"/>
      </top>
      <bottom/>
      <diagonal/>
    </border>
    <border>
      <left/>
      <right/>
      <top style="hair">
        <color indexed="55"/>
      </top>
      <bottom/>
      <diagonal/>
    </border>
    <border>
      <left/>
      <right style="hair">
        <color indexed="55"/>
      </right>
      <top style="hair">
        <color indexed="55"/>
      </top>
      <bottom/>
      <diagonal/>
    </border>
    <border>
      <left style="hair">
        <color indexed="55"/>
      </left>
      <right/>
      <top/>
      <bottom/>
      <diagonal/>
    </border>
    <border>
      <left/>
      <right style="hair">
        <color indexed="55"/>
      </right>
      <top/>
      <bottom/>
      <diagonal/>
    </border>
    <border>
      <left style="hair">
        <color indexed="55"/>
      </left>
      <right/>
      <top/>
      <bottom style="hair">
        <color indexed="55"/>
      </bottom>
      <diagonal/>
    </border>
    <border>
      <left/>
      <right/>
      <top/>
      <bottom style="hair">
        <color indexed="55"/>
      </bottom>
      <diagonal/>
    </border>
    <border>
      <left/>
      <right style="hair">
        <color indexed="55"/>
      </right>
      <top/>
      <bottom style="hair">
        <color indexed="55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hair">
        <color indexed="55"/>
      </left>
      <right/>
      <top style="hair">
        <color indexed="55"/>
      </top>
      <bottom style="hair">
        <color indexed="55"/>
      </bottom>
      <diagonal/>
    </border>
    <border>
      <left/>
      <right/>
      <top style="hair">
        <color indexed="55"/>
      </top>
      <bottom style="hair">
        <color indexed="55"/>
      </bottom>
      <diagonal/>
    </border>
    <border>
      <left/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36" fillId="0" borderId="0" applyNumberFormat="0" applyFill="0" applyBorder="0" applyAlignment="0" applyProtection="0"/>
  </cellStyleXfs>
  <cellXfs count="22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/>
    <xf numFmtId="0" fontId="8" fillId="2" borderId="0" xfId="0" applyFont="1" applyFill="1" applyAlignment="1" applyProtection="1">
      <alignment horizontal="left" vertical="center"/>
    </xf>
    <xf numFmtId="0" fontId="9" fillId="2" borderId="0" xfId="0" applyFont="1" applyFill="1" applyAlignment="1" applyProtection="1">
      <alignment vertical="center"/>
    </xf>
    <xf numFmtId="0" fontId="10" fillId="2" borderId="0" xfId="0" applyFont="1" applyFill="1" applyAlignment="1" applyProtection="1">
      <alignment horizontal="left" vertical="center"/>
    </xf>
    <xf numFmtId="0" fontId="11" fillId="2" borderId="0" xfId="1" applyFont="1" applyFill="1" applyAlignment="1" applyProtection="1">
      <alignment vertical="center"/>
    </xf>
    <xf numFmtId="0" fontId="0" fillId="2" borderId="0" xfId="0" applyFill="1"/>
    <xf numFmtId="0" fontId="8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2" fillId="0" borderId="0" xfId="0" applyFont="1" applyAlignment="1">
      <alignment horizontal="left" vertical="center"/>
    </xf>
    <xf numFmtId="0" fontId="0" fillId="0" borderId="0" xfId="0" applyBorder="1"/>
    <xf numFmtId="0" fontId="1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/>
    </xf>
    <xf numFmtId="0" fontId="14" fillId="0" borderId="0" xfId="0" applyFont="1" applyBorder="1" applyAlignment="1">
      <alignment horizontal="left" vertical="center"/>
    </xf>
    <xf numFmtId="0" fontId="0" fillId="0" borderId="6" xfId="0" applyBorder="1"/>
    <xf numFmtId="0" fontId="15" fillId="0" borderId="0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6" fillId="0" borderId="7" xfId="0" applyFont="1" applyBorder="1" applyAlignment="1">
      <alignment horizontal="left" vertical="center"/>
    </xf>
    <xf numFmtId="0" fontId="0" fillId="0" borderId="7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Border="1"/>
    <xf numFmtId="0" fontId="0" fillId="0" borderId="14" xfId="0" applyBorder="1"/>
    <xf numFmtId="0" fontId="19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vertical="center"/>
    </xf>
    <xf numFmtId="0" fontId="19" fillId="0" borderId="16" xfId="0" applyFont="1" applyBorder="1" applyAlignment="1">
      <alignment horizontal="left"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165" fontId="2" fillId="0" borderId="0" xfId="0" applyNumberFormat="1" applyFont="1" applyBorder="1" applyAlignment="1">
      <alignment horizontal="left" vertical="center"/>
    </xf>
    <xf numFmtId="0" fontId="0" fillId="0" borderId="14" xfId="0" applyFont="1" applyBorder="1" applyAlignment="1">
      <alignment vertical="center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0" fontId="22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vertical="center"/>
    </xf>
    <xf numFmtId="4" fontId="21" fillId="0" borderId="13" xfId="0" applyNumberFormat="1" applyFont="1" applyBorder="1" applyAlignment="1">
      <alignment vertical="center"/>
    </xf>
    <xf numFmtId="4" fontId="21" fillId="0" borderId="0" xfId="0" applyNumberFormat="1" applyFont="1" applyBorder="1" applyAlignment="1">
      <alignment vertical="center"/>
    </xf>
    <xf numFmtId="166" fontId="21" fillId="0" borderId="0" xfId="0" applyNumberFormat="1" applyFont="1" applyBorder="1" applyAlignment="1">
      <alignment vertical="center"/>
    </xf>
    <xf numFmtId="4" fontId="21" fillId="0" borderId="14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4" fontId="27" fillId="0" borderId="13" xfId="0" applyNumberFormat="1" applyFont="1" applyBorder="1" applyAlignment="1">
      <alignment vertical="center"/>
    </xf>
    <xf numFmtId="4" fontId="27" fillId="0" borderId="0" xfId="0" applyNumberFormat="1" applyFont="1" applyBorder="1" applyAlignment="1">
      <alignment vertical="center"/>
    </xf>
    <xf numFmtId="166" fontId="27" fillId="0" borderId="0" xfId="0" applyNumberFormat="1" applyFont="1" applyBorder="1" applyAlignment="1">
      <alignment vertical="center"/>
    </xf>
    <xf numFmtId="4" fontId="27" fillId="0" borderId="14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4" fontId="27" fillId="0" borderId="15" xfId="0" applyNumberFormat="1" applyFont="1" applyBorder="1" applyAlignment="1">
      <alignment vertical="center"/>
    </xf>
    <xf numFmtId="4" fontId="27" fillId="0" borderId="16" xfId="0" applyNumberFormat="1" applyFont="1" applyBorder="1" applyAlignment="1">
      <alignment vertical="center"/>
    </xf>
    <xf numFmtId="166" fontId="27" fillId="0" borderId="16" xfId="0" applyNumberFormat="1" applyFont="1" applyBorder="1" applyAlignment="1">
      <alignment vertical="center"/>
    </xf>
    <xf numFmtId="4" fontId="27" fillId="0" borderId="17" xfId="0" applyNumberFormat="1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2" fillId="3" borderId="0" xfId="0" applyFont="1" applyFill="1" applyBorder="1" applyAlignment="1">
      <alignment horizontal="left" vertical="center"/>
    </xf>
    <xf numFmtId="0" fontId="0" fillId="2" borderId="0" xfId="0" applyFill="1" applyProtection="1"/>
    <xf numFmtId="0" fontId="9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3" fillId="3" borderId="9" xfId="0" applyFont="1" applyFill="1" applyBorder="1" applyAlignment="1">
      <alignment horizontal="right" vertical="center"/>
    </xf>
    <xf numFmtId="0" fontId="28" fillId="0" borderId="0" xfId="0" applyFont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14" fillId="0" borderId="2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66" fontId="32" fillId="0" borderId="11" xfId="0" applyNumberFormat="1" applyFont="1" applyBorder="1" applyAlignment="1"/>
    <xf numFmtId="166" fontId="32" fillId="0" borderId="12" xfId="0" applyNumberFormat="1" applyFont="1" applyBorder="1" applyAlignment="1"/>
    <xf numFmtId="4" fontId="33" fillId="0" borderId="0" xfId="0" applyNumberFormat="1" applyFont="1" applyAlignment="1">
      <alignment vertical="center"/>
    </xf>
    <xf numFmtId="0" fontId="7" fillId="0" borderId="4" xfId="0" applyFont="1" applyBorder="1" applyAlignment="1"/>
    <xf numFmtId="0" fontId="7" fillId="0" borderId="0" xfId="0" applyFont="1" applyBorder="1" applyAlignment="1"/>
    <xf numFmtId="0" fontId="5" fillId="0" borderId="0" xfId="0" applyFont="1" applyBorder="1" applyAlignment="1">
      <alignment horizontal="left"/>
    </xf>
    <xf numFmtId="0" fontId="7" fillId="0" borderId="5" xfId="0" applyFont="1" applyBorder="1" applyAlignment="1"/>
    <xf numFmtId="0" fontId="7" fillId="0" borderId="13" xfId="0" applyFont="1" applyBorder="1" applyAlignment="1"/>
    <xf numFmtId="166" fontId="7" fillId="0" borderId="0" xfId="0" applyNumberFormat="1" applyFont="1" applyBorder="1" applyAlignment="1"/>
    <xf numFmtId="166" fontId="7" fillId="0" borderId="14" xfId="0" applyNumberFormat="1" applyFont="1" applyBorder="1" applyAlignme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4" fontId="7" fillId="0" borderId="0" xfId="0" applyNumberFormat="1" applyFont="1" applyAlignment="1">
      <alignment vertical="center"/>
    </xf>
    <xf numFmtId="0" fontId="6" fillId="0" borderId="0" xfId="0" applyFont="1" applyBorder="1" applyAlignment="1">
      <alignment horizontal="left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24" xfId="0" applyFont="1" applyBorder="1" applyAlignment="1" applyProtection="1">
      <alignment horizontal="center" vertical="center"/>
      <protection locked="0"/>
    </xf>
    <xf numFmtId="49" fontId="0" fillId="0" borderId="24" xfId="0" applyNumberFormat="1" applyFont="1" applyBorder="1" applyAlignment="1" applyProtection="1">
      <alignment horizontal="left" vertical="center" wrapText="1"/>
      <protection locked="0"/>
    </xf>
    <xf numFmtId="0" fontId="0" fillId="0" borderId="24" xfId="0" applyFont="1" applyBorder="1" applyAlignment="1" applyProtection="1">
      <alignment horizontal="center" vertical="center" wrapText="1"/>
      <protection locked="0"/>
    </xf>
    <xf numFmtId="167" fontId="0" fillId="0" borderId="24" xfId="0" applyNumberFormat="1" applyFont="1" applyBorder="1" applyAlignment="1" applyProtection="1">
      <alignment vertical="center"/>
      <protection locked="0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24" xfId="0" applyFont="1" applyBorder="1" applyAlignment="1">
      <alignment horizontal="left" vertical="center"/>
    </xf>
    <xf numFmtId="166" fontId="1" fillId="0" borderId="0" xfId="0" applyNumberFormat="1" applyFont="1" applyBorder="1" applyAlignment="1">
      <alignment vertical="center"/>
    </xf>
    <xf numFmtId="166" fontId="1" fillId="0" borderId="14" xfId="0" applyNumberFormat="1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34" fillId="0" borderId="24" xfId="0" applyFont="1" applyBorder="1" applyAlignment="1" applyProtection="1">
      <alignment horizontal="center" vertical="center"/>
      <protection locked="0"/>
    </xf>
    <xf numFmtId="49" fontId="34" fillId="0" borderId="24" xfId="0" applyNumberFormat="1" applyFont="1" applyBorder="1" applyAlignment="1" applyProtection="1">
      <alignment horizontal="left" vertical="center" wrapText="1"/>
      <protection locked="0"/>
    </xf>
    <xf numFmtId="0" fontId="34" fillId="0" borderId="24" xfId="0" applyFont="1" applyBorder="1" applyAlignment="1" applyProtection="1">
      <alignment horizontal="center" vertical="center" wrapText="1"/>
      <protection locked="0"/>
    </xf>
    <xf numFmtId="167" fontId="34" fillId="0" borderId="24" xfId="0" applyNumberFormat="1" applyFont="1" applyBorder="1" applyAlignment="1" applyProtection="1">
      <alignment vertical="center"/>
      <protection locked="0"/>
    </xf>
    <xf numFmtId="0" fontId="1" fillId="0" borderId="16" xfId="0" applyFont="1" applyBorder="1" applyAlignment="1">
      <alignment horizontal="center" vertical="center"/>
    </xf>
    <xf numFmtId="166" fontId="1" fillId="0" borderId="16" xfId="0" applyNumberFormat="1" applyFont="1" applyBorder="1" applyAlignment="1">
      <alignment vertical="center"/>
    </xf>
    <xf numFmtId="166" fontId="1" fillId="0" borderId="17" xfId="0" applyNumberFormat="1" applyFont="1" applyBorder="1" applyAlignment="1">
      <alignment vertical="center"/>
    </xf>
    <xf numFmtId="14" fontId="2" fillId="0" borderId="0" xfId="0" applyNumberFormat="1" applyFont="1" applyBorder="1" applyAlignment="1">
      <alignment horizontal="left" vertical="center"/>
    </xf>
    <xf numFmtId="0" fontId="12" fillId="3" borderId="0" xfId="0" applyFont="1" applyFill="1" applyAlignment="1">
      <alignment horizontal="center" vertical="center"/>
    </xf>
    <xf numFmtId="0" fontId="0" fillId="0" borderId="0" xfId="0"/>
    <xf numFmtId="4" fontId="22" fillId="0" borderId="0" xfId="0" applyNumberFormat="1" applyFont="1" applyBorder="1" applyAlignment="1">
      <alignment horizontal="right" vertical="center"/>
    </xf>
    <xf numFmtId="4" fontId="22" fillId="0" borderId="0" xfId="0" applyNumberFormat="1" applyFont="1" applyBorder="1" applyAlignment="1">
      <alignment vertical="center"/>
    </xf>
    <xf numFmtId="4" fontId="26" fillId="0" borderId="0" xfId="0" applyNumberFormat="1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4" fontId="9" fillId="0" borderId="0" xfId="0" applyNumberFormat="1" applyFont="1" applyBorder="1" applyAlignment="1">
      <alignment vertical="center"/>
    </xf>
    <xf numFmtId="0" fontId="0" fillId="0" borderId="0" xfId="0" applyBorder="1"/>
    <xf numFmtId="0" fontId="25" fillId="0" borderId="0" xfId="0" applyFont="1" applyBorder="1" applyAlignment="1">
      <alignment horizontal="left" vertical="center" wrapText="1"/>
    </xf>
    <xf numFmtId="4" fontId="22" fillId="3" borderId="0" xfId="0" applyNumberFormat="1" applyFont="1" applyFill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2" fillId="3" borderId="25" xfId="0" applyFont="1" applyFill="1" applyBorder="1" applyAlignment="1">
      <alignment horizontal="left" vertical="center"/>
    </xf>
    <xf numFmtId="4" fontId="3" fillId="3" borderId="9" xfId="0" applyNumberFormat="1" applyFont="1" applyFill="1" applyBorder="1" applyAlignment="1">
      <alignment vertical="center"/>
    </xf>
    <xf numFmtId="0" fontId="0" fillId="3" borderId="25" xfId="0" applyFont="1" applyFill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4" fontId="16" fillId="0" borderId="7" xfId="0" applyNumberFormat="1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24" xfId="0" applyFont="1" applyBorder="1" applyAlignment="1" applyProtection="1">
      <alignment horizontal="left" vertical="center" wrapText="1"/>
      <protection locked="0"/>
    </xf>
    <xf numFmtId="4" fontId="0" fillId="0" borderId="24" xfId="0" applyNumberFormat="1" applyFont="1" applyBorder="1" applyAlignment="1" applyProtection="1">
      <alignment vertical="center"/>
      <protection locked="0"/>
    </xf>
    <xf numFmtId="4" fontId="6" fillId="0" borderId="22" xfId="0" applyNumberFormat="1" applyFont="1" applyBorder="1" applyAlignment="1"/>
    <xf numFmtId="4" fontId="6" fillId="0" borderId="22" xfId="0" applyNumberFormat="1" applyFont="1" applyBorder="1" applyAlignment="1">
      <alignment vertical="center"/>
    </xf>
    <xf numFmtId="4" fontId="34" fillId="0" borderId="24" xfId="0" applyNumberFormat="1" applyFont="1" applyBorder="1" applyAlignment="1" applyProtection="1">
      <alignment vertical="center"/>
      <protection locked="0"/>
    </xf>
    <xf numFmtId="0" fontId="11" fillId="2" borderId="0" xfId="1" applyFont="1" applyFill="1" applyAlignment="1" applyProtection="1">
      <alignment horizontal="center" vertical="center"/>
    </xf>
    <xf numFmtId="4" fontId="22" fillId="0" borderId="11" xfId="0" applyNumberFormat="1" applyFont="1" applyBorder="1" applyAlignment="1"/>
    <xf numFmtId="4" fontId="3" fillId="0" borderId="11" xfId="0" applyNumberFormat="1" applyFont="1" applyBorder="1" applyAlignment="1">
      <alignment vertical="center"/>
    </xf>
    <xf numFmtId="4" fontId="5" fillId="0" borderId="0" xfId="0" applyNumberFormat="1" applyFont="1" applyBorder="1" applyAlignment="1"/>
    <xf numFmtId="4" fontId="5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4" fillId="0" borderId="24" xfId="0" applyFont="1" applyBorder="1" applyAlignment="1" applyProtection="1">
      <alignment horizontal="left" vertical="center" wrapText="1"/>
      <protection locked="0"/>
    </xf>
    <xf numFmtId="0" fontId="0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4" fontId="6" fillId="0" borderId="16" xfId="0" applyNumberFormat="1" applyFont="1" applyBorder="1" applyAlignment="1"/>
    <xf numFmtId="4" fontId="6" fillId="0" borderId="16" xfId="0" applyNumberFormat="1" applyFont="1" applyBorder="1" applyAlignment="1">
      <alignment vertical="center"/>
    </xf>
    <xf numFmtId="165" fontId="2" fillId="0" borderId="0" xfId="0" applyNumberFormat="1" applyFont="1" applyBorder="1" applyAlignment="1">
      <alignment horizontal="left" vertical="center"/>
    </xf>
    <xf numFmtId="0" fontId="2" fillId="3" borderId="22" xfId="0" applyFont="1" applyFill="1" applyBorder="1" applyAlignment="1">
      <alignment horizontal="center" vertical="center" wrapText="1"/>
    </xf>
    <xf numFmtId="0" fontId="31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4" fontId="29" fillId="0" borderId="0" xfId="0" applyNumberFormat="1" applyFont="1" applyBorder="1" applyAlignment="1">
      <alignment vertical="center"/>
    </xf>
    <xf numFmtId="4" fontId="30" fillId="0" borderId="0" xfId="0" applyNumberFormat="1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vertical="center"/>
    </xf>
    <xf numFmtId="4" fontId="16" fillId="0" borderId="0" xfId="0" applyNumberFormat="1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4" fontId="3" fillId="3" borderId="25" xfId="0" applyNumberFormat="1" applyFont="1" applyFill="1" applyBorder="1" applyAlignment="1">
      <alignment vertical="center"/>
    </xf>
    <xf numFmtId="4" fontId="5" fillId="0" borderId="11" xfId="0" applyNumberFormat="1" applyFont="1" applyBorder="1" applyAlignment="1"/>
    <xf numFmtId="4" fontId="5" fillId="0" borderId="11" xfId="0" applyNumberFormat="1" applyFont="1" applyBorder="1" applyAlignment="1">
      <alignment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266700</xdr:colOff>
      <xdr:row>1</xdr:row>
      <xdr:rowOff>0</xdr:rowOff>
    </xdr:to>
    <xdr:pic>
      <xdr:nvPicPr>
        <xdr:cNvPr id="2049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276225</xdr:colOff>
      <xdr:row>1</xdr:row>
      <xdr:rowOff>0</xdr:rowOff>
    </xdr:to>
    <xdr:pic>
      <xdr:nvPicPr>
        <xdr:cNvPr id="1025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276225</xdr:colOff>
      <xdr:row>1</xdr:row>
      <xdr:rowOff>0</xdr:rowOff>
    </xdr:to>
    <xdr:pic>
      <xdr:nvPicPr>
        <xdr:cNvPr id="3073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276225</xdr:colOff>
      <xdr:row>1</xdr:row>
      <xdr:rowOff>0</xdr:rowOff>
    </xdr:to>
    <xdr:pic>
      <xdr:nvPicPr>
        <xdr:cNvPr id="4097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3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276225</xdr:colOff>
      <xdr:row>1</xdr:row>
      <xdr:rowOff>0</xdr:rowOff>
    </xdr:to>
    <xdr:pic>
      <xdr:nvPicPr>
        <xdr:cNvPr id="5121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4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96"/>
  <sheetViews>
    <sheetView showGridLines="0" workbookViewId="0">
      <pane ySplit="1" topLeftCell="A45" activePane="bottomLeft" state="frozen"/>
      <selection pane="bottomLeft" activeCell="C2" sqref="C2:AP2"/>
    </sheetView>
  </sheetViews>
  <sheetFormatPr defaultRowHeight="13.5"/>
  <cols>
    <col min="1" max="1" width="7.1640625" customWidth="1"/>
    <col min="2" max="2" width="1.5" customWidth="1"/>
    <col min="3" max="3" width="3.5" customWidth="1"/>
    <col min="4" max="33" width="2.1640625" customWidth="1"/>
    <col min="34" max="34" width="2.83203125" customWidth="1"/>
    <col min="35" max="37" width="2.1640625" customWidth="1"/>
    <col min="38" max="38" width="7.1640625" customWidth="1"/>
    <col min="39" max="39" width="2.83203125" customWidth="1"/>
    <col min="40" max="40" width="11.5" customWidth="1"/>
    <col min="41" max="41" width="6.5" customWidth="1"/>
    <col min="42" max="42" width="3.5" customWidth="1"/>
    <col min="43" max="43" width="1.5" customWidth="1"/>
    <col min="44" max="44" width="11.6640625" customWidth="1"/>
    <col min="45" max="46" width="22.1640625" hidden="1" customWidth="1"/>
    <col min="47" max="47" width="21.5" hidden="1" customWidth="1"/>
    <col min="48" max="52" width="18.5" hidden="1" customWidth="1"/>
    <col min="53" max="53" width="16.5" hidden="1" customWidth="1"/>
    <col min="54" max="54" width="21.5" hidden="1" customWidth="1"/>
    <col min="55" max="56" width="16.5" hidden="1" customWidth="1"/>
    <col min="57" max="57" width="57" customWidth="1"/>
    <col min="71" max="89" width="9.1640625" hidden="1" customWidth="1"/>
  </cols>
  <sheetData>
    <row r="1" spans="1:73" ht="21.4" customHeight="1">
      <c r="A1" s="10" t="s">
        <v>0</v>
      </c>
      <c r="B1" s="11"/>
      <c r="C1" s="11"/>
      <c r="D1" s="12" t="s">
        <v>1</v>
      </c>
      <c r="E1" s="11"/>
      <c r="F1" s="11"/>
      <c r="G1" s="11"/>
      <c r="H1" s="11"/>
      <c r="I1" s="11"/>
      <c r="J1" s="11"/>
      <c r="K1" s="13" t="s">
        <v>2</v>
      </c>
      <c r="L1" s="13"/>
      <c r="M1" s="13"/>
      <c r="N1" s="13"/>
      <c r="O1" s="13"/>
      <c r="P1" s="13"/>
      <c r="Q1" s="13"/>
      <c r="R1" s="13"/>
      <c r="S1" s="13"/>
      <c r="T1" s="11"/>
      <c r="U1" s="11"/>
      <c r="V1" s="11"/>
      <c r="W1" s="13" t="s">
        <v>3</v>
      </c>
      <c r="X1" s="13"/>
      <c r="Y1" s="13"/>
      <c r="Z1" s="13"/>
      <c r="AA1" s="13"/>
      <c r="AB1" s="13"/>
      <c r="AC1" s="13"/>
      <c r="AD1" s="13"/>
      <c r="AE1" s="13"/>
      <c r="AF1" s="13"/>
      <c r="AG1" s="11"/>
      <c r="AH1" s="11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5" t="s">
        <v>4</v>
      </c>
      <c r="BB1" s="15" t="s">
        <v>5</v>
      </c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T1" s="16" t="s">
        <v>6</v>
      </c>
      <c r="BU1" s="16" t="s">
        <v>6</v>
      </c>
    </row>
    <row r="2" spans="1:73" ht="36.950000000000003" customHeight="1">
      <c r="C2" s="181" t="s">
        <v>7</v>
      </c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R2" s="151" t="s">
        <v>8</v>
      </c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S2" s="17" t="s">
        <v>9</v>
      </c>
      <c r="BT2" s="17" t="s">
        <v>10</v>
      </c>
    </row>
    <row r="3" spans="1:73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20"/>
      <c r="BS3" s="17" t="s">
        <v>9</v>
      </c>
      <c r="BT3" s="17" t="s">
        <v>11</v>
      </c>
    </row>
    <row r="4" spans="1:73" ht="36.950000000000003" customHeight="1">
      <c r="B4" s="21"/>
      <c r="C4" s="174" t="s">
        <v>12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22"/>
      <c r="AS4" s="23" t="s">
        <v>13</v>
      </c>
      <c r="BS4" s="17" t="s">
        <v>14</v>
      </c>
    </row>
    <row r="5" spans="1:73" ht="14.45" customHeight="1">
      <c r="B5" s="21"/>
      <c r="C5" s="24"/>
      <c r="D5" s="25" t="s">
        <v>15</v>
      </c>
      <c r="E5" s="24"/>
      <c r="F5" s="24"/>
      <c r="G5" s="24"/>
      <c r="H5" s="24"/>
      <c r="I5" s="24"/>
      <c r="J5" s="24"/>
      <c r="K5" s="183" t="s">
        <v>16</v>
      </c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24"/>
      <c r="AQ5" s="22"/>
      <c r="BS5" s="17" t="s">
        <v>9</v>
      </c>
    </row>
    <row r="6" spans="1:73" ht="36.950000000000003" customHeight="1">
      <c r="B6" s="21"/>
      <c r="C6" s="24"/>
      <c r="D6" s="27" t="s">
        <v>17</v>
      </c>
      <c r="E6" s="24"/>
      <c r="F6" s="24"/>
      <c r="G6" s="24"/>
      <c r="H6" s="24"/>
      <c r="I6" s="24"/>
      <c r="J6" s="24"/>
      <c r="K6" s="184" t="s">
        <v>18</v>
      </c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24"/>
      <c r="AQ6" s="22"/>
      <c r="BS6" s="17" t="s">
        <v>9</v>
      </c>
    </row>
    <row r="7" spans="1:73" ht="14.45" customHeight="1">
      <c r="B7" s="21"/>
      <c r="C7" s="24"/>
      <c r="D7" s="28" t="s">
        <v>19</v>
      </c>
      <c r="E7" s="24"/>
      <c r="F7" s="24"/>
      <c r="G7" s="24"/>
      <c r="H7" s="24"/>
      <c r="I7" s="24"/>
      <c r="J7" s="24"/>
      <c r="K7" s="26" t="s">
        <v>5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8" t="s">
        <v>20</v>
      </c>
      <c r="AL7" s="24"/>
      <c r="AM7" s="24"/>
      <c r="AN7" s="26" t="s">
        <v>5</v>
      </c>
      <c r="AO7" s="24"/>
      <c r="AP7" s="24"/>
      <c r="AQ7" s="22"/>
      <c r="BS7" s="17" t="s">
        <v>9</v>
      </c>
    </row>
    <row r="8" spans="1:73" ht="14.45" customHeight="1">
      <c r="B8" s="21"/>
      <c r="C8" s="24"/>
      <c r="D8" s="28" t="s">
        <v>21</v>
      </c>
      <c r="E8" s="24"/>
      <c r="F8" s="24"/>
      <c r="G8" s="24"/>
      <c r="H8" s="24"/>
      <c r="I8" s="24"/>
      <c r="J8" s="24"/>
      <c r="K8" s="26" t="s">
        <v>22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8" t="s">
        <v>23</v>
      </c>
      <c r="AL8" s="24"/>
      <c r="AM8" s="24"/>
      <c r="AN8" s="150">
        <v>42914</v>
      </c>
      <c r="AO8" s="24"/>
      <c r="AP8" s="24"/>
      <c r="AQ8" s="22"/>
      <c r="BS8" s="17" t="s">
        <v>9</v>
      </c>
    </row>
    <row r="9" spans="1:73" ht="14.45" customHeight="1">
      <c r="B9" s="21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2"/>
      <c r="BS9" s="17" t="s">
        <v>9</v>
      </c>
    </row>
    <row r="10" spans="1:73" ht="14.45" customHeight="1">
      <c r="B10" s="21"/>
      <c r="C10" s="24"/>
      <c r="D10" s="28" t="s">
        <v>24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8" t="s">
        <v>25</v>
      </c>
      <c r="AL10" s="24"/>
      <c r="AM10" s="24"/>
      <c r="AN10" s="26" t="s">
        <v>5</v>
      </c>
      <c r="AO10" s="24"/>
      <c r="AP10" s="24"/>
      <c r="AQ10" s="22"/>
      <c r="BS10" s="17" t="s">
        <v>9</v>
      </c>
    </row>
    <row r="11" spans="1:73" ht="18.399999999999999" customHeight="1">
      <c r="B11" s="21"/>
      <c r="C11" s="24"/>
      <c r="D11" s="24"/>
      <c r="E11" s="26" t="s">
        <v>26</v>
      </c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8" t="s">
        <v>27</v>
      </c>
      <c r="AL11" s="24"/>
      <c r="AM11" s="24"/>
      <c r="AN11" s="26" t="s">
        <v>5</v>
      </c>
      <c r="AO11" s="24"/>
      <c r="AP11" s="24"/>
      <c r="AQ11" s="22"/>
      <c r="BS11" s="17" t="s">
        <v>9</v>
      </c>
    </row>
    <row r="12" spans="1:73" ht="6.95" customHeight="1">
      <c r="B12" s="21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2"/>
      <c r="BS12" s="17" t="s">
        <v>9</v>
      </c>
    </row>
    <row r="13" spans="1:73" ht="14.45" customHeight="1">
      <c r="B13" s="21"/>
      <c r="C13" s="24"/>
      <c r="D13" s="28" t="s">
        <v>28</v>
      </c>
      <c r="E13" s="24"/>
      <c r="F13" s="24"/>
      <c r="G13" s="24"/>
      <c r="H13" s="24"/>
      <c r="I13" s="24"/>
      <c r="J13" s="24" t="s">
        <v>524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8" t="s">
        <v>25</v>
      </c>
      <c r="AL13" s="24"/>
      <c r="AM13" s="24"/>
      <c r="AN13" s="26">
        <v>28654501</v>
      </c>
      <c r="AO13" s="24"/>
      <c r="AP13" s="24"/>
      <c r="AQ13" s="22"/>
      <c r="BS13" s="17" t="s">
        <v>9</v>
      </c>
    </row>
    <row r="14" spans="1:73" ht="15">
      <c r="B14" s="21"/>
      <c r="C14" s="24"/>
      <c r="D14" s="24"/>
      <c r="E14" s="26" t="s">
        <v>26</v>
      </c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8" t="s">
        <v>27</v>
      </c>
      <c r="AL14" s="24"/>
      <c r="AM14" s="24"/>
      <c r="AN14" s="26" t="s">
        <v>525</v>
      </c>
      <c r="AO14" s="24"/>
      <c r="AP14" s="24"/>
      <c r="AQ14" s="22"/>
      <c r="BS14" s="17" t="s">
        <v>9</v>
      </c>
    </row>
    <row r="15" spans="1:73" ht="6.95" customHeight="1">
      <c r="B15" s="21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2"/>
      <c r="BS15" s="17" t="s">
        <v>6</v>
      </c>
    </row>
    <row r="16" spans="1:73" ht="14.45" customHeight="1">
      <c r="B16" s="21"/>
      <c r="C16" s="24"/>
      <c r="D16" s="28" t="s">
        <v>29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8" t="s">
        <v>25</v>
      </c>
      <c r="AL16" s="24"/>
      <c r="AM16" s="24"/>
      <c r="AN16" s="26" t="s">
        <v>30</v>
      </c>
      <c r="AO16" s="24"/>
      <c r="AP16" s="24"/>
      <c r="AQ16" s="22"/>
      <c r="BS16" s="17" t="s">
        <v>6</v>
      </c>
    </row>
    <row r="17" spans="2:71" ht="18.399999999999999" customHeight="1">
      <c r="B17" s="21"/>
      <c r="C17" s="24"/>
      <c r="D17" s="24"/>
      <c r="E17" s="26" t="s">
        <v>31</v>
      </c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8" t="s">
        <v>27</v>
      </c>
      <c r="AL17" s="24"/>
      <c r="AM17" s="24"/>
      <c r="AN17" s="26" t="s">
        <v>5</v>
      </c>
      <c r="AO17" s="24"/>
      <c r="AP17" s="24"/>
      <c r="AQ17" s="22"/>
      <c r="BS17" s="17" t="s">
        <v>32</v>
      </c>
    </row>
    <row r="18" spans="2:71" ht="6.95" customHeight="1">
      <c r="B18" s="21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2"/>
      <c r="BS18" s="17" t="s">
        <v>9</v>
      </c>
    </row>
    <row r="19" spans="2:71" ht="14.45" customHeight="1">
      <c r="B19" s="21"/>
      <c r="C19" s="24"/>
      <c r="D19" s="28" t="s">
        <v>33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8" t="s">
        <v>25</v>
      </c>
      <c r="AL19" s="24"/>
      <c r="AM19" s="24"/>
      <c r="AN19" s="26" t="s">
        <v>5</v>
      </c>
      <c r="AO19" s="24"/>
      <c r="AP19" s="24"/>
      <c r="AQ19" s="22"/>
      <c r="BS19" s="17" t="s">
        <v>9</v>
      </c>
    </row>
    <row r="20" spans="2:71" ht="18.399999999999999" customHeight="1">
      <c r="B20" s="21"/>
      <c r="C20" s="24"/>
      <c r="D20" s="24"/>
      <c r="E20" s="26" t="s">
        <v>26</v>
      </c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8" t="s">
        <v>27</v>
      </c>
      <c r="AL20" s="24"/>
      <c r="AM20" s="24"/>
      <c r="AN20" s="26" t="s">
        <v>5</v>
      </c>
      <c r="AO20" s="24"/>
      <c r="AP20" s="24"/>
      <c r="AQ20" s="22"/>
    </row>
    <row r="21" spans="2:71" ht="6.95" customHeight="1">
      <c r="B21" s="21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2"/>
    </row>
    <row r="22" spans="2:71" ht="15">
      <c r="B22" s="21"/>
      <c r="C22" s="24"/>
      <c r="D22" s="28" t="s">
        <v>34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2"/>
    </row>
    <row r="23" spans="2:71" ht="20.45" customHeight="1">
      <c r="B23" s="21"/>
      <c r="C23" s="24"/>
      <c r="D23" s="24"/>
      <c r="E23" s="185" t="s">
        <v>5</v>
      </c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  <c r="AA23" s="185"/>
      <c r="AB23" s="185"/>
      <c r="AC23" s="185"/>
      <c r="AD23" s="185"/>
      <c r="AE23" s="185"/>
      <c r="AF23" s="185"/>
      <c r="AG23" s="185"/>
      <c r="AH23" s="185"/>
      <c r="AI23" s="185"/>
      <c r="AJ23" s="185"/>
      <c r="AK23" s="185"/>
      <c r="AL23" s="185"/>
      <c r="AM23" s="185"/>
      <c r="AN23" s="185"/>
      <c r="AO23" s="24"/>
      <c r="AP23" s="24"/>
      <c r="AQ23" s="22"/>
    </row>
    <row r="24" spans="2:71" ht="6.95" customHeight="1">
      <c r="B24" s="21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2"/>
    </row>
    <row r="25" spans="2:71" ht="6.95" customHeight="1">
      <c r="B25" s="21"/>
      <c r="C25" s="24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4"/>
      <c r="AQ25" s="22"/>
    </row>
    <row r="26" spans="2:71" ht="14.45" customHeight="1">
      <c r="B26" s="21"/>
      <c r="C26" s="24"/>
      <c r="D26" s="30" t="s">
        <v>35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162">
        <f>ROUND(AG87,2)</f>
        <v>1986216.18</v>
      </c>
      <c r="AL26" s="163"/>
      <c r="AM26" s="163"/>
      <c r="AN26" s="163"/>
      <c r="AO26" s="163"/>
      <c r="AP26" s="24"/>
      <c r="AQ26" s="22"/>
    </row>
    <row r="27" spans="2:71" ht="14.45" customHeight="1">
      <c r="B27" s="21"/>
      <c r="C27" s="24"/>
      <c r="D27" s="30" t="s">
        <v>36</v>
      </c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162">
        <f>ROUND(AG93,2)</f>
        <v>0</v>
      </c>
      <c r="AL27" s="162"/>
      <c r="AM27" s="162"/>
      <c r="AN27" s="162"/>
      <c r="AO27" s="162"/>
      <c r="AP27" s="24"/>
      <c r="AQ27" s="22"/>
    </row>
    <row r="28" spans="2:71" s="1" customFormat="1" ht="6.95" customHeight="1"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3"/>
    </row>
    <row r="29" spans="2:71" s="1" customFormat="1" ht="25.9" customHeight="1">
      <c r="B29" s="31"/>
      <c r="C29" s="32"/>
      <c r="D29" s="34" t="s">
        <v>37</v>
      </c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186">
        <f>ROUND(AK26+AK27,2)</f>
        <v>1986216.18</v>
      </c>
      <c r="AL29" s="187"/>
      <c r="AM29" s="187"/>
      <c r="AN29" s="187"/>
      <c r="AO29" s="187"/>
      <c r="AP29" s="32"/>
      <c r="AQ29" s="33"/>
    </row>
    <row r="30" spans="2:71" s="1" customFormat="1" ht="6.95" customHeight="1"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3"/>
    </row>
    <row r="31" spans="2:71" s="2" customFormat="1" ht="14.45" customHeight="1">
      <c r="B31" s="36"/>
      <c r="C31" s="37"/>
      <c r="D31" s="38" t="s">
        <v>38</v>
      </c>
      <c r="E31" s="37"/>
      <c r="F31" s="38" t="s">
        <v>39</v>
      </c>
      <c r="G31" s="37"/>
      <c r="H31" s="37"/>
      <c r="I31" s="37"/>
      <c r="J31" s="37"/>
      <c r="K31" s="37"/>
      <c r="L31" s="166">
        <v>0.21</v>
      </c>
      <c r="M31" s="167"/>
      <c r="N31" s="167"/>
      <c r="O31" s="167"/>
      <c r="P31" s="37"/>
      <c r="Q31" s="37"/>
      <c r="R31" s="37"/>
      <c r="S31" s="37"/>
      <c r="T31" s="40" t="s">
        <v>40</v>
      </c>
      <c r="U31" s="37"/>
      <c r="V31" s="37"/>
      <c r="W31" s="168">
        <f>ROUND(AZ87+SUM(CD94),2)</f>
        <v>1986216.18</v>
      </c>
      <c r="X31" s="167"/>
      <c r="Y31" s="167"/>
      <c r="Z31" s="167"/>
      <c r="AA31" s="167"/>
      <c r="AB31" s="167"/>
      <c r="AC31" s="167"/>
      <c r="AD31" s="167"/>
      <c r="AE31" s="167"/>
      <c r="AF31" s="37"/>
      <c r="AG31" s="37"/>
      <c r="AH31" s="37"/>
      <c r="AI31" s="37"/>
      <c r="AJ31" s="37"/>
      <c r="AK31" s="168">
        <f>ROUND(AV87+SUM(BY94),2)</f>
        <v>417105.4</v>
      </c>
      <c r="AL31" s="167"/>
      <c r="AM31" s="167"/>
      <c r="AN31" s="167"/>
      <c r="AO31" s="167"/>
      <c r="AP31" s="37"/>
      <c r="AQ31" s="41"/>
    </row>
    <row r="32" spans="2:71" s="2" customFormat="1" ht="14.45" customHeight="1">
      <c r="B32" s="36"/>
      <c r="C32" s="37"/>
      <c r="D32" s="37"/>
      <c r="E32" s="37"/>
      <c r="F32" s="38" t="s">
        <v>41</v>
      </c>
      <c r="G32" s="37"/>
      <c r="H32" s="37"/>
      <c r="I32" s="37"/>
      <c r="J32" s="37"/>
      <c r="K32" s="37"/>
      <c r="L32" s="166">
        <v>0.15</v>
      </c>
      <c r="M32" s="167"/>
      <c r="N32" s="167"/>
      <c r="O32" s="167"/>
      <c r="P32" s="37"/>
      <c r="Q32" s="37"/>
      <c r="R32" s="37"/>
      <c r="S32" s="37"/>
      <c r="T32" s="40" t="s">
        <v>40</v>
      </c>
      <c r="U32" s="37"/>
      <c r="V32" s="37"/>
      <c r="W32" s="168">
        <f>ROUND(BA87+SUM(CE94),2)</f>
        <v>0</v>
      </c>
      <c r="X32" s="167"/>
      <c r="Y32" s="167"/>
      <c r="Z32" s="167"/>
      <c r="AA32" s="167"/>
      <c r="AB32" s="167"/>
      <c r="AC32" s="167"/>
      <c r="AD32" s="167"/>
      <c r="AE32" s="167"/>
      <c r="AF32" s="37"/>
      <c r="AG32" s="37"/>
      <c r="AH32" s="37"/>
      <c r="AI32" s="37"/>
      <c r="AJ32" s="37"/>
      <c r="AK32" s="168">
        <f>ROUND(AW87+SUM(BZ94),2)</f>
        <v>0</v>
      </c>
      <c r="AL32" s="167"/>
      <c r="AM32" s="167"/>
      <c r="AN32" s="167"/>
      <c r="AO32" s="167"/>
      <c r="AP32" s="37"/>
      <c r="AQ32" s="41"/>
    </row>
    <row r="33" spans="2:43" s="2" customFormat="1" ht="14.45" hidden="1" customHeight="1">
      <c r="B33" s="36"/>
      <c r="C33" s="37"/>
      <c r="D33" s="37"/>
      <c r="E33" s="37"/>
      <c r="F33" s="38" t="s">
        <v>42</v>
      </c>
      <c r="G33" s="37"/>
      <c r="H33" s="37"/>
      <c r="I33" s="37"/>
      <c r="J33" s="37"/>
      <c r="K33" s="37"/>
      <c r="L33" s="166">
        <v>0.21</v>
      </c>
      <c r="M33" s="167"/>
      <c r="N33" s="167"/>
      <c r="O33" s="167"/>
      <c r="P33" s="37"/>
      <c r="Q33" s="37"/>
      <c r="R33" s="37"/>
      <c r="S33" s="37"/>
      <c r="T33" s="40" t="s">
        <v>40</v>
      </c>
      <c r="U33" s="37"/>
      <c r="V33" s="37"/>
      <c r="W33" s="168">
        <f>ROUND(BB87+SUM(CF94),2)</f>
        <v>0</v>
      </c>
      <c r="X33" s="167"/>
      <c r="Y33" s="167"/>
      <c r="Z33" s="167"/>
      <c r="AA33" s="167"/>
      <c r="AB33" s="167"/>
      <c r="AC33" s="167"/>
      <c r="AD33" s="167"/>
      <c r="AE33" s="167"/>
      <c r="AF33" s="37"/>
      <c r="AG33" s="37"/>
      <c r="AH33" s="37"/>
      <c r="AI33" s="37"/>
      <c r="AJ33" s="37"/>
      <c r="AK33" s="168">
        <v>0</v>
      </c>
      <c r="AL33" s="167"/>
      <c r="AM33" s="167"/>
      <c r="AN33" s="167"/>
      <c r="AO33" s="167"/>
      <c r="AP33" s="37"/>
      <c r="AQ33" s="41"/>
    </row>
    <row r="34" spans="2:43" s="2" customFormat="1" ht="14.45" hidden="1" customHeight="1">
      <c r="B34" s="36"/>
      <c r="C34" s="37"/>
      <c r="D34" s="37"/>
      <c r="E34" s="37"/>
      <c r="F34" s="38" t="s">
        <v>43</v>
      </c>
      <c r="G34" s="37"/>
      <c r="H34" s="37"/>
      <c r="I34" s="37"/>
      <c r="J34" s="37"/>
      <c r="K34" s="37"/>
      <c r="L34" s="166">
        <v>0.15</v>
      </c>
      <c r="M34" s="167"/>
      <c r="N34" s="167"/>
      <c r="O34" s="167"/>
      <c r="P34" s="37"/>
      <c r="Q34" s="37"/>
      <c r="R34" s="37"/>
      <c r="S34" s="37"/>
      <c r="T34" s="40" t="s">
        <v>40</v>
      </c>
      <c r="U34" s="37"/>
      <c r="V34" s="37"/>
      <c r="W34" s="168">
        <f>ROUND(BC87+SUM(CG94),2)</f>
        <v>0</v>
      </c>
      <c r="X34" s="167"/>
      <c r="Y34" s="167"/>
      <c r="Z34" s="167"/>
      <c r="AA34" s="167"/>
      <c r="AB34" s="167"/>
      <c r="AC34" s="167"/>
      <c r="AD34" s="167"/>
      <c r="AE34" s="167"/>
      <c r="AF34" s="37"/>
      <c r="AG34" s="37"/>
      <c r="AH34" s="37"/>
      <c r="AI34" s="37"/>
      <c r="AJ34" s="37"/>
      <c r="AK34" s="168">
        <v>0</v>
      </c>
      <c r="AL34" s="167"/>
      <c r="AM34" s="167"/>
      <c r="AN34" s="167"/>
      <c r="AO34" s="167"/>
      <c r="AP34" s="37"/>
      <c r="AQ34" s="41"/>
    </row>
    <row r="35" spans="2:43" s="2" customFormat="1" ht="14.45" hidden="1" customHeight="1">
      <c r="B35" s="36"/>
      <c r="C35" s="37"/>
      <c r="D35" s="37"/>
      <c r="E35" s="37"/>
      <c r="F35" s="38" t="s">
        <v>44</v>
      </c>
      <c r="G35" s="37"/>
      <c r="H35" s="37"/>
      <c r="I35" s="37"/>
      <c r="J35" s="37"/>
      <c r="K35" s="37"/>
      <c r="L35" s="166">
        <v>0</v>
      </c>
      <c r="M35" s="167"/>
      <c r="N35" s="167"/>
      <c r="O35" s="167"/>
      <c r="P35" s="37"/>
      <c r="Q35" s="37"/>
      <c r="R35" s="37"/>
      <c r="S35" s="37"/>
      <c r="T35" s="40" t="s">
        <v>40</v>
      </c>
      <c r="U35" s="37"/>
      <c r="V35" s="37"/>
      <c r="W35" s="168">
        <f>ROUND(BD87+SUM(CH94),2)</f>
        <v>0</v>
      </c>
      <c r="X35" s="167"/>
      <c r="Y35" s="167"/>
      <c r="Z35" s="167"/>
      <c r="AA35" s="167"/>
      <c r="AB35" s="167"/>
      <c r="AC35" s="167"/>
      <c r="AD35" s="167"/>
      <c r="AE35" s="167"/>
      <c r="AF35" s="37"/>
      <c r="AG35" s="37"/>
      <c r="AH35" s="37"/>
      <c r="AI35" s="37"/>
      <c r="AJ35" s="37"/>
      <c r="AK35" s="168">
        <v>0</v>
      </c>
      <c r="AL35" s="167"/>
      <c r="AM35" s="167"/>
      <c r="AN35" s="167"/>
      <c r="AO35" s="167"/>
      <c r="AP35" s="37"/>
      <c r="AQ35" s="41"/>
    </row>
    <row r="36" spans="2:43" s="1" customFormat="1" ht="6.95" customHeight="1">
      <c r="B36" s="31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3"/>
    </row>
    <row r="37" spans="2:43" s="1" customFormat="1" ht="25.9" customHeight="1">
      <c r="B37" s="31"/>
      <c r="C37" s="42"/>
      <c r="D37" s="43" t="s">
        <v>45</v>
      </c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5" t="s">
        <v>46</v>
      </c>
      <c r="U37" s="44"/>
      <c r="V37" s="44"/>
      <c r="W37" s="44"/>
      <c r="X37" s="172" t="s">
        <v>47</v>
      </c>
      <c r="Y37" s="173"/>
      <c r="Z37" s="173"/>
      <c r="AA37" s="173"/>
      <c r="AB37" s="173"/>
      <c r="AC37" s="44"/>
      <c r="AD37" s="44"/>
      <c r="AE37" s="44"/>
      <c r="AF37" s="44"/>
      <c r="AG37" s="44"/>
      <c r="AH37" s="44"/>
      <c r="AI37" s="44"/>
      <c r="AJ37" s="44"/>
      <c r="AK37" s="179">
        <f>SUM(AK29:AK35)</f>
        <v>2403321.58</v>
      </c>
      <c r="AL37" s="173"/>
      <c r="AM37" s="173"/>
      <c r="AN37" s="173"/>
      <c r="AO37" s="180"/>
      <c r="AP37" s="42"/>
      <c r="AQ37" s="33"/>
    </row>
    <row r="38" spans="2:43" s="1" customFormat="1" ht="14.45" customHeight="1"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3"/>
    </row>
    <row r="39" spans="2:43">
      <c r="B39" s="21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2"/>
    </row>
    <row r="40" spans="2:43">
      <c r="B40" s="21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2"/>
    </row>
    <row r="41" spans="2:43">
      <c r="B41" s="21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2"/>
    </row>
    <row r="42" spans="2:43">
      <c r="B42" s="21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2"/>
    </row>
    <row r="43" spans="2:43">
      <c r="B43" s="21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2"/>
    </row>
    <row r="44" spans="2:43">
      <c r="B44" s="21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2"/>
    </row>
    <row r="45" spans="2:43">
      <c r="B45" s="21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2"/>
    </row>
    <row r="46" spans="2:43">
      <c r="B46" s="21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2"/>
    </row>
    <row r="47" spans="2:43">
      <c r="B47" s="21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2"/>
    </row>
    <row r="48" spans="2:43">
      <c r="B48" s="21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2"/>
    </row>
    <row r="49" spans="2:43" s="1" customFormat="1" ht="15">
      <c r="B49" s="31"/>
      <c r="C49" s="32"/>
      <c r="D49" s="46" t="s">
        <v>48</v>
      </c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8"/>
      <c r="AA49" s="32"/>
      <c r="AB49" s="32"/>
      <c r="AC49" s="46" t="s">
        <v>49</v>
      </c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8"/>
      <c r="AP49" s="32"/>
      <c r="AQ49" s="33"/>
    </row>
    <row r="50" spans="2:43">
      <c r="B50" s="21"/>
      <c r="C50" s="24"/>
      <c r="D50" s="49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50"/>
      <c r="AA50" s="24"/>
      <c r="AB50" s="24"/>
      <c r="AC50" s="49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50"/>
      <c r="AP50" s="24"/>
      <c r="AQ50" s="22"/>
    </row>
    <row r="51" spans="2:43">
      <c r="B51" s="21"/>
      <c r="C51" s="24"/>
      <c r="D51" s="49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50"/>
      <c r="AA51" s="24"/>
      <c r="AB51" s="24"/>
      <c r="AC51" s="49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50"/>
      <c r="AP51" s="24"/>
      <c r="AQ51" s="22"/>
    </row>
    <row r="52" spans="2:43">
      <c r="B52" s="21"/>
      <c r="C52" s="24"/>
      <c r="D52" s="49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50"/>
      <c r="AA52" s="24"/>
      <c r="AB52" s="24"/>
      <c r="AC52" s="49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50"/>
      <c r="AP52" s="24"/>
      <c r="AQ52" s="22"/>
    </row>
    <row r="53" spans="2:43">
      <c r="B53" s="21"/>
      <c r="C53" s="24"/>
      <c r="D53" s="49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50"/>
      <c r="AA53" s="24"/>
      <c r="AB53" s="24"/>
      <c r="AC53" s="49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50"/>
      <c r="AP53" s="24"/>
      <c r="AQ53" s="22"/>
    </row>
    <row r="54" spans="2:43">
      <c r="B54" s="21"/>
      <c r="C54" s="24"/>
      <c r="D54" s="49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50"/>
      <c r="AA54" s="24"/>
      <c r="AB54" s="24"/>
      <c r="AC54" s="49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50"/>
      <c r="AP54" s="24"/>
      <c r="AQ54" s="22"/>
    </row>
    <row r="55" spans="2:43">
      <c r="B55" s="21"/>
      <c r="C55" s="24"/>
      <c r="D55" s="49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50"/>
      <c r="AA55" s="24"/>
      <c r="AB55" s="24"/>
      <c r="AC55" s="49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50"/>
      <c r="AP55" s="24"/>
      <c r="AQ55" s="22"/>
    </row>
    <row r="56" spans="2:43">
      <c r="B56" s="21"/>
      <c r="C56" s="24"/>
      <c r="D56" s="49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50"/>
      <c r="AA56" s="24"/>
      <c r="AB56" s="24"/>
      <c r="AC56" s="49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50"/>
      <c r="AP56" s="24"/>
      <c r="AQ56" s="22"/>
    </row>
    <row r="57" spans="2:43">
      <c r="B57" s="21"/>
      <c r="C57" s="24"/>
      <c r="D57" s="49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50"/>
      <c r="AA57" s="24"/>
      <c r="AB57" s="24"/>
      <c r="AC57" s="49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50"/>
      <c r="AP57" s="24"/>
      <c r="AQ57" s="22"/>
    </row>
    <row r="58" spans="2:43" s="1" customFormat="1" ht="15">
      <c r="B58" s="31"/>
      <c r="C58" s="32"/>
      <c r="D58" s="51" t="s">
        <v>50</v>
      </c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3" t="s">
        <v>51</v>
      </c>
      <c r="S58" s="52"/>
      <c r="T58" s="52"/>
      <c r="U58" s="52"/>
      <c r="V58" s="52"/>
      <c r="W58" s="52"/>
      <c r="X58" s="52"/>
      <c r="Y58" s="52"/>
      <c r="Z58" s="54"/>
      <c r="AA58" s="32"/>
      <c r="AB58" s="32"/>
      <c r="AC58" s="51" t="s">
        <v>50</v>
      </c>
      <c r="AD58" s="52"/>
      <c r="AE58" s="52"/>
      <c r="AF58" s="52"/>
      <c r="AG58" s="52"/>
      <c r="AH58" s="52"/>
      <c r="AI58" s="52"/>
      <c r="AJ58" s="52"/>
      <c r="AK58" s="52"/>
      <c r="AL58" s="52"/>
      <c r="AM58" s="53" t="s">
        <v>51</v>
      </c>
      <c r="AN58" s="52"/>
      <c r="AO58" s="54"/>
      <c r="AP58" s="32"/>
      <c r="AQ58" s="33"/>
    </row>
    <row r="59" spans="2:43">
      <c r="B59" s="21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2"/>
    </row>
    <row r="60" spans="2:43" s="1" customFormat="1" ht="15">
      <c r="B60" s="31"/>
      <c r="C60" s="32"/>
      <c r="D60" s="46" t="s">
        <v>52</v>
      </c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8"/>
      <c r="AA60" s="32"/>
      <c r="AB60" s="32"/>
      <c r="AC60" s="46" t="s">
        <v>53</v>
      </c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8"/>
      <c r="AP60" s="32"/>
      <c r="AQ60" s="33"/>
    </row>
    <row r="61" spans="2:43">
      <c r="B61" s="21"/>
      <c r="C61" s="24"/>
      <c r="D61" s="49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50"/>
      <c r="AA61" s="24"/>
      <c r="AB61" s="24"/>
      <c r="AC61" s="49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50"/>
      <c r="AP61" s="24"/>
      <c r="AQ61" s="22"/>
    </row>
    <row r="62" spans="2:43">
      <c r="B62" s="21"/>
      <c r="C62" s="24"/>
      <c r="D62" s="49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50"/>
      <c r="AA62" s="24"/>
      <c r="AB62" s="24"/>
      <c r="AC62" s="49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50"/>
      <c r="AP62" s="24"/>
      <c r="AQ62" s="22"/>
    </row>
    <row r="63" spans="2:43">
      <c r="B63" s="21"/>
      <c r="C63" s="24"/>
      <c r="D63" s="49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50"/>
      <c r="AA63" s="24"/>
      <c r="AB63" s="24"/>
      <c r="AC63" s="49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50"/>
      <c r="AP63" s="24"/>
      <c r="AQ63" s="22"/>
    </row>
    <row r="64" spans="2:43">
      <c r="B64" s="21"/>
      <c r="C64" s="24"/>
      <c r="D64" s="49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50"/>
      <c r="AA64" s="24"/>
      <c r="AB64" s="24"/>
      <c r="AC64" s="49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50"/>
      <c r="AP64" s="24"/>
      <c r="AQ64" s="22"/>
    </row>
    <row r="65" spans="2:43">
      <c r="B65" s="21"/>
      <c r="C65" s="24"/>
      <c r="D65" s="49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50"/>
      <c r="AA65" s="24"/>
      <c r="AB65" s="24"/>
      <c r="AC65" s="49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50"/>
      <c r="AP65" s="24"/>
      <c r="AQ65" s="22"/>
    </row>
    <row r="66" spans="2:43">
      <c r="B66" s="21"/>
      <c r="C66" s="24"/>
      <c r="D66" s="49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50"/>
      <c r="AA66" s="24"/>
      <c r="AB66" s="24"/>
      <c r="AC66" s="49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50"/>
      <c r="AP66" s="24"/>
      <c r="AQ66" s="22"/>
    </row>
    <row r="67" spans="2:43">
      <c r="B67" s="21"/>
      <c r="C67" s="24"/>
      <c r="D67" s="49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50"/>
      <c r="AA67" s="24"/>
      <c r="AB67" s="24"/>
      <c r="AC67" s="49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50"/>
      <c r="AP67" s="24"/>
      <c r="AQ67" s="22"/>
    </row>
    <row r="68" spans="2:43">
      <c r="B68" s="21"/>
      <c r="C68" s="24"/>
      <c r="D68" s="49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50"/>
      <c r="AA68" s="24"/>
      <c r="AB68" s="24"/>
      <c r="AC68" s="49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50"/>
      <c r="AP68" s="24"/>
      <c r="AQ68" s="22"/>
    </row>
    <row r="69" spans="2:43" s="1" customFormat="1" ht="15">
      <c r="B69" s="31"/>
      <c r="C69" s="32"/>
      <c r="D69" s="51" t="s">
        <v>50</v>
      </c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3" t="s">
        <v>51</v>
      </c>
      <c r="S69" s="52"/>
      <c r="T69" s="52"/>
      <c r="U69" s="52"/>
      <c r="V69" s="52"/>
      <c r="W69" s="52"/>
      <c r="X69" s="52"/>
      <c r="Y69" s="52"/>
      <c r="Z69" s="54"/>
      <c r="AA69" s="32"/>
      <c r="AB69" s="32"/>
      <c r="AC69" s="51" t="s">
        <v>50</v>
      </c>
      <c r="AD69" s="52"/>
      <c r="AE69" s="52"/>
      <c r="AF69" s="52"/>
      <c r="AG69" s="52"/>
      <c r="AH69" s="52"/>
      <c r="AI69" s="52"/>
      <c r="AJ69" s="52"/>
      <c r="AK69" s="52"/>
      <c r="AL69" s="52"/>
      <c r="AM69" s="53" t="s">
        <v>51</v>
      </c>
      <c r="AN69" s="52"/>
      <c r="AO69" s="54"/>
      <c r="AP69" s="32"/>
      <c r="AQ69" s="33"/>
    </row>
    <row r="70" spans="2:43" s="1" customFormat="1" ht="6.95" customHeight="1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3"/>
    </row>
    <row r="71" spans="2:43" s="1" customFormat="1" ht="6.95" customHeight="1">
      <c r="B71" s="55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7"/>
    </row>
    <row r="75" spans="2:43" s="1" customFormat="1" ht="6.95" customHeight="1">
      <c r="B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60"/>
    </row>
    <row r="76" spans="2:43" s="1" customFormat="1" ht="36.950000000000003" customHeight="1">
      <c r="B76" s="31"/>
      <c r="C76" s="174" t="s">
        <v>54</v>
      </c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  <c r="AK76" s="175"/>
      <c r="AL76" s="175"/>
      <c r="AM76" s="175"/>
      <c r="AN76" s="175"/>
      <c r="AO76" s="175"/>
      <c r="AP76" s="175"/>
      <c r="AQ76" s="33"/>
    </row>
    <row r="77" spans="2:43" s="3" customFormat="1" ht="14.45" customHeight="1">
      <c r="B77" s="61"/>
      <c r="C77" s="28" t="s">
        <v>15</v>
      </c>
      <c r="D77" s="62"/>
      <c r="E77" s="62"/>
      <c r="F77" s="62"/>
      <c r="G77" s="62"/>
      <c r="H77" s="62"/>
      <c r="I77" s="62"/>
      <c r="J77" s="62"/>
      <c r="K77" s="62"/>
      <c r="L77" s="62" t="str">
        <f>K5</f>
        <v>1700110</v>
      </c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3"/>
    </row>
    <row r="78" spans="2:43" s="4" customFormat="1" ht="36.950000000000003" customHeight="1">
      <c r="B78" s="64"/>
      <c r="C78" s="65" t="s">
        <v>17</v>
      </c>
      <c r="D78" s="66"/>
      <c r="E78" s="66"/>
      <c r="F78" s="66"/>
      <c r="G78" s="66"/>
      <c r="H78" s="66"/>
      <c r="I78" s="66"/>
      <c r="J78" s="66"/>
      <c r="K78" s="66"/>
      <c r="L78" s="176" t="str">
        <f>K6</f>
        <v>Olomouc - Úprava cest na hřbitově</v>
      </c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  <c r="AK78" s="177"/>
      <c r="AL78" s="177"/>
      <c r="AM78" s="177"/>
      <c r="AN78" s="177"/>
      <c r="AO78" s="177"/>
      <c r="AP78" s="66"/>
      <c r="AQ78" s="67"/>
    </row>
    <row r="79" spans="2:43" s="1" customFormat="1" ht="6.95" customHeight="1">
      <c r="B79" s="31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3"/>
    </row>
    <row r="80" spans="2:43" s="1" customFormat="1" ht="15">
      <c r="B80" s="31"/>
      <c r="C80" s="28" t="s">
        <v>21</v>
      </c>
      <c r="D80" s="32"/>
      <c r="E80" s="32"/>
      <c r="F80" s="32"/>
      <c r="G80" s="32"/>
      <c r="H80" s="32"/>
      <c r="I80" s="32"/>
      <c r="J80" s="32"/>
      <c r="K80" s="32"/>
      <c r="L80" s="68" t="str">
        <f>IF(K8="","",K8)</f>
        <v>Olomouc - Neředín</v>
      </c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28" t="s">
        <v>23</v>
      </c>
      <c r="AJ80" s="32"/>
      <c r="AK80" s="32"/>
      <c r="AL80" s="32"/>
      <c r="AM80" s="69">
        <f>IF(AN8= "","",AN8)</f>
        <v>42914</v>
      </c>
      <c r="AN80" s="32"/>
      <c r="AO80" s="32"/>
      <c r="AP80" s="32"/>
      <c r="AQ80" s="33"/>
    </row>
    <row r="81" spans="1:76" s="1" customFormat="1" ht="6.95" customHeight="1"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3"/>
    </row>
    <row r="82" spans="1:76" s="1" customFormat="1" ht="15">
      <c r="B82" s="31"/>
      <c r="C82" s="28" t="s">
        <v>24</v>
      </c>
      <c r="D82" s="32"/>
      <c r="E82" s="32"/>
      <c r="F82" s="32"/>
      <c r="G82" s="32"/>
      <c r="H82" s="32"/>
      <c r="I82" s="32"/>
      <c r="J82" s="32"/>
      <c r="K82" s="32"/>
      <c r="L82" s="62" t="str">
        <f>IF(E11= "","",E11)</f>
        <v xml:space="preserve"> </v>
      </c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28" t="s">
        <v>29</v>
      </c>
      <c r="AJ82" s="32"/>
      <c r="AK82" s="32"/>
      <c r="AL82" s="32"/>
      <c r="AM82" s="161" t="str">
        <f>IF(E17="","",E17)</f>
        <v>Dopravní projektování s.r.o.</v>
      </c>
      <c r="AN82" s="161"/>
      <c r="AO82" s="161"/>
      <c r="AP82" s="161"/>
      <c r="AQ82" s="33"/>
      <c r="AS82" s="157" t="s">
        <v>55</v>
      </c>
      <c r="AT82" s="158"/>
      <c r="AU82" s="47"/>
      <c r="AV82" s="47"/>
      <c r="AW82" s="47"/>
      <c r="AX82" s="47"/>
      <c r="AY82" s="47"/>
      <c r="AZ82" s="47"/>
      <c r="BA82" s="47"/>
      <c r="BB82" s="47"/>
      <c r="BC82" s="47"/>
      <c r="BD82" s="48"/>
    </row>
    <row r="83" spans="1:76" s="1" customFormat="1" ht="15">
      <c r="B83" s="31"/>
      <c r="C83" s="28" t="s">
        <v>28</v>
      </c>
      <c r="D83" s="32"/>
      <c r="E83" s="32"/>
      <c r="F83" s="32"/>
      <c r="G83" s="32"/>
      <c r="H83" s="32"/>
      <c r="I83" s="32"/>
      <c r="J83" s="32"/>
      <c r="K83" s="32"/>
      <c r="L83" s="62" t="str">
        <f>IF(E14="","",E14)</f>
        <v xml:space="preserve"> </v>
      </c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28" t="s">
        <v>33</v>
      </c>
      <c r="AJ83" s="32"/>
      <c r="AK83" s="32"/>
      <c r="AL83" s="32"/>
      <c r="AM83" s="161" t="str">
        <f>IF(E20="","",E20)</f>
        <v xml:space="preserve"> </v>
      </c>
      <c r="AN83" s="161"/>
      <c r="AO83" s="161"/>
      <c r="AP83" s="161"/>
      <c r="AQ83" s="33"/>
      <c r="AS83" s="159"/>
      <c r="AT83" s="160"/>
      <c r="AU83" s="32"/>
      <c r="AV83" s="32"/>
      <c r="AW83" s="32"/>
      <c r="AX83" s="32"/>
      <c r="AY83" s="32"/>
      <c r="AZ83" s="32"/>
      <c r="BA83" s="32"/>
      <c r="BB83" s="32"/>
      <c r="BC83" s="32"/>
      <c r="BD83" s="70"/>
    </row>
    <row r="84" spans="1:76" s="1" customFormat="1" ht="10.9" customHeight="1"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3"/>
      <c r="AS84" s="159"/>
      <c r="AT84" s="160"/>
      <c r="AU84" s="32"/>
      <c r="AV84" s="32"/>
      <c r="AW84" s="32"/>
      <c r="AX84" s="32"/>
      <c r="AY84" s="32"/>
      <c r="AZ84" s="32"/>
      <c r="BA84" s="32"/>
      <c r="BB84" s="32"/>
      <c r="BC84" s="32"/>
      <c r="BD84" s="70"/>
    </row>
    <row r="85" spans="1:76" s="1" customFormat="1" ht="29.25" customHeight="1">
      <c r="B85" s="31"/>
      <c r="C85" s="169" t="s">
        <v>56</v>
      </c>
      <c r="D85" s="170"/>
      <c r="E85" s="170"/>
      <c r="F85" s="170"/>
      <c r="G85" s="170"/>
      <c r="H85" s="44"/>
      <c r="I85" s="171" t="s">
        <v>57</v>
      </c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  <c r="AE85" s="170"/>
      <c r="AF85" s="170"/>
      <c r="AG85" s="171" t="s">
        <v>58</v>
      </c>
      <c r="AH85" s="170"/>
      <c r="AI85" s="170"/>
      <c r="AJ85" s="170"/>
      <c r="AK85" s="170"/>
      <c r="AL85" s="170"/>
      <c r="AM85" s="170"/>
      <c r="AN85" s="171" t="s">
        <v>59</v>
      </c>
      <c r="AO85" s="170"/>
      <c r="AP85" s="178"/>
      <c r="AQ85" s="33"/>
      <c r="AS85" s="71" t="s">
        <v>60</v>
      </c>
      <c r="AT85" s="72" t="s">
        <v>61</v>
      </c>
      <c r="AU85" s="72" t="s">
        <v>62</v>
      </c>
      <c r="AV85" s="72" t="s">
        <v>63</v>
      </c>
      <c r="AW85" s="72" t="s">
        <v>64</v>
      </c>
      <c r="AX85" s="72" t="s">
        <v>65</v>
      </c>
      <c r="AY85" s="72" t="s">
        <v>66</v>
      </c>
      <c r="AZ85" s="72" t="s">
        <v>67</v>
      </c>
      <c r="BA85" s="72" t="s">
        <v>68</v>
      </c>
      <c r="BB85" s="72" t="s">
        <v>69</v>
      </c>
      <c r="BC85" s="72" t="s">
        <v>70</v>
      </c>
      <c r="BD85" s="73" t="s">
        <v>71</v>
      </c>
    </row>
    <row r="86" spans="1:76" s="1" customFormat="1" ht="10.9" customHeight="1">
      <c r="B86" s="31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3"/>
      <c r="AS86" s="74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8"/>
    </row>
    <row r="87" spans="1:76" s="4" customFormat="1" ht="32.450000000000003" customHeight="1">
      <c r="B87" s="64"/>
      <c r="C87" s="75" t="s">
        <v>72</v>
      </c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153">
        <f>ROUND(SUM(AG88:AG91),2)</f>
        <v>1986216.18</v>
      </c>
      <c r="AH87" s="153"/>
      <c r="AI87" s="153"/>
      <c r="AJ87" s="153"/>
      <c r="AK87" s="153"/>
      <c r="AL87" s="153"/>
      <c r="AM87" s="153"/>
      <c r="AN87" s="154">
        <f>SUM(AG87,AT87)</f>
        <v>2403321.58</v>
      </c>
      <c r="AO87" s="154"/>
      <c r="AP87" s="154"/>
      <c r="AQ87" s="67"/>
      <c r="AS87" s="77">
        <f>ROUND(SUM(AS88:AS91),2)</f>
        <v>0</v>
      </c>
      <c r="AT87" s="78">
        <f>ROUND(SUM(AV87:AW87),2)</f>
        <v>417105.4</v>
      </c>
      <c r="AU87" s="79">
        <f>ROUND(SUM(AU88:AU91),5)</f>
        <v>0</v>
      </c>
      <c r="AV87" s="78">
        <f>ROUND(AZ87*L31,2)</f>
        <v>417105.4</v>
      </c>
      <c r="AW87" s="78">
        <f>ROUND(BA87*L32,2)</f>
        <v>0</v>
      </c>
      <c r="AX87" s="78">
        <f>ROUND(BB87*L31,2)</f>
        <v>0</v>
      </c>
      <c r="AY87" s="78">
        <f>ROUND(BC87*L32,2)</f>
        <v>0</v>
      </c>
      <c r="AZ87" s="78">
        <f>ROUND(SUM(AZ88:AZ91),2)</f>
        <v>1986216.18</v>
      </c>
      <c r="BA87" s="78">
        <f>ROUND(SUM(BA88:BA91),2)</f>
        <v>0</v>
      </c>
      <c r="BB87" s="78">
        <f>ROUND(SUM(BB88:BB91),2)</f>
        <v>0</v>
      </c>
      <c r="BC87" s="78">
        <f>ROUND(SUM(BC88:BC91),2)</f>
        <v>0</v>
      </c>
      <c r="BD87" s="80">
        <f>ROUND(SUM(BD88:BD91),2)</f>
        <v>0</v>
      </c>
      <c r="BS87" s="81" t="s">
        <v>73</v>
      </c>
      <c r="BT87" s="81" t="s">
        <v>74</v>
      </c>
      <c r="BU87" s="82" t="s">
        <v>75</v>
      </c>
      <c r="BV87" s="81" t="s">
        <v>76</v>
      </c>
      <c r="BW87" s="81" t="s">
        <v>77</v>
      </c>
      <c r="BX87" s="81" t="s">
        <v>78</v>
      </c>
    </row>
    <row r="88" spans="1:76" s="5" customFormat="1" ht="20.45" customHeight="1">
      <c r="A88" s="83" t="s">
        <v>79</v>
      </c>
      <c r="B88" s="84"/>
      <c r="C88" s="85"/>
      <c r="D88" s="164" t="s">
        <v>80</v>
      </c>
      <c r="E88" s="164"/>
      <c r="F88" s="164"/>
      <c r="G88" s="164"/>
      <c r="H88" s="164"/>
      <c r="I88" s="86"/>
      <c r="J88" s="164" t="s">
        <v>81</v>
      </c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4"/>
      <c r="AE88" s="164"/>
      <c r="AF88" s="164"/>
      <c r="AG88" s="155">
        <f>'SO 101 - Chodník - úsek A...'!M30</f>
        <v>762140.49</v>
      </c>
      <c r="AH88" s="156"/>
      <c r="AI88" s="156"/>
      <c r="AJ88" s="156"/>
      <c r="AK88" s="156"/>
      <c r="AL88" s="156"/>
      <c r="AM88" s="156"/>
      <c r="AN88" s="155">
        <f>SUM(AG88,AT88)</f>
        <v>922189.99</v>
      </c>
      <c r="AO88" s="156"/>
      <c r="AP88" s="156"/>
      <c r="AQ88" s="87"/>
      <c r="AS88" s="88">
        <f>'SO 101 - Chodník - úsek A...'!M28</f>
        <v>0</v>
      </c>
      <c r="AT88" s="89">
        <f>ROUND(SUM(AV88:AW88),2)</f>
        <v>160049.5</v>
      </c>
      <c r="AU88" s="90">
        <f>'SO 101 - Chodník - úsek A...'!W117</f>
        <v>0</v>
      </c>
      <c r="AV88" s="89">
        <f>'SO 101 - Chodník - úsek A...'!M32</f>
        <v>160049.5</v>
      </c>
      <c r="AW88" s="89">
        <f>'SO 101 - Chodník - úsek A...'!M33</f>
        <v>0</v>
      </c>
      <c r="AX88" s="89">
        <f>'SO 101 - Chodník - úsek A...'!M34</f>
        <v>0</v>
      </c>
      <c r="AY88" s="89">
        <f>'SO 101 - Chodník - úsek A...'!M35</f>
        <v>0</v>
      </c>
      <c r="AZ88" s="89">
        <f>'SO 101 - Chodník - úsek A...'!H32</f>
        <v>762140.49</v>
      </c>
      <c r="BA88" s="89">
        <f>'SO 101 - Chodník - úsek A...'!H33</f>
        <v>0</v>
      </c>
      <c r="BB88" s="89">
        <f>'SO 101 - Chodník - úsek A...'!H34</f>
        <v>0</v>
      </c>
      <c r="BC88" s="89">
        <f>'SO 101 - Chodník - úsek A...'!H35</f>
        <v>0</v>
      </c>
      <c r="BD88" s="91">
        <f>'SO 101 - Chodník - úsek A...'!H36</f>
        <v>0</v>
      </c>
      <c r="BT88" s="92" t="s">
        <v>82</v>
      </c>
      <c r="BV88" s="92" t="s">
        <v>76</v>
      </c>
      <c r="BW88" s="92" t="s">
        <v>83</v>
      </c>
      <c r="BX88" s="92" t="s">
        <v>77</v>
      </c>
    </row>
    <row r="89" spans="1:76" s="5" customFormat="1" ht="34.9" customHeight="1">
      <c r="A89" s="83" t="s">
        <v>79</v>
      </c>
      <c r="B89" s="84"/>
      <c r="C89" s="85"/>
      <c r="D89" s="164" t="s">
        <v>84</v>
      </c>
      <c r="E89" s="164"/>
      <c r="F89" s="164"/>
      <c r="G89" s="164"/>
      <c r="H89" s="164"/>
      <c r="I89" s="86"/>
      <c r="J89" s="164" t="s">
        <v>85</v>
      </c>
      <c r="K89" s="164"/>
      <c r="L89" s="164"/>
      <c r="M89" s="164"/>
      <c r="N89" s="164"/>
      <c r="O89" s="164"/>
      <c r="P89" s="164"/>
      <c r="Q89" s="164"/>
      <c r="R89" s="164"/>
      <c r="S89" s="164"/>
      <c r="T89" s="164"/>
      <c r="U89" s="164"/>
      <c r="V89" s="164"/>
      <c r="W89" s="164"/>
      <c r="X89" s="164"/>
      <c r="Y89" s="164"/>
      <c r="Z89" s="164"/>
      <c r="AA89" s="164"/>
      <c r="AB89" s="164"/>
      <c r="AC89" s="164"/>
      <c r="AD89" s="164"/>
      <c r="AE89" s="164"/>
      <c r="AF89" s="164"/>
      <c r="AG89" s="155">
        <f>'SO102 - Chodník - úsek B ...'!M30</f>
        <v>415389.86</v>
      </c>
      <c r="AH89" s="156"/>
      <c r="AI89" s="156"/>
      <c r="AJ89" s="156"/>
      <c r="AK89" s="156"/>
      <c r="AL89" s="156"/>
      <c r="AM89" s="156"/>
      <c r="AN89" s="155">
        <f>SUM(AG89,AT89)</f>
        <v>502621.73</v>
      </c>
      <c r="AO89" s="156"/>
      <c r="AP89" s="156"/>
      <c r="AQ89" s="87"/>
      <c r="AS89" s="88">
        <f>'SO102 - Chodník - úsek B ...'!M28</f>
        <v>0</v>
      </c>
      <c r="AT89" s="89">
        <f>ROUND(SUM(AV89:AW89),2)</f>
        <v>87231.87</v>
      </c>
      <c r="AU89" s="90">
        <f>'SO102 - Chodník - úsek B ...'!W116</f>
        <v>0</v>
      </c>
      <c r="AV89" s="89">
        <f>'SO102 - Chodník - úsek B ...'!M32</f>
        <v>87231.87</v>
      </c>
      <c r="AW89" s="89">
        <f>'SO102 - Chodník - úsek B ...'!M33</f>
        <v>0</v>
      </c>
      <c r="AX89" s="89">
        <f>'SO102 - Chodník - úsek B ...'!M34</f>
        <v>0</v>
      </c>
      <c r="AY89" s="89">
        <f>'SO102 - Chodník - úsek B ...'!M35</f>
        <v>0</v>
      </c>
      <c r="AZ89" s="89">
        <f>'SO102 - Chodník - úsek B ...'!H32</f>
        <v>415389.86</v>
      </c>
      <c r="BA89" s="89">
        <f>'SO102 - Chodník - úsek B ...'!H33</f>
        <v>0</v>
      </c>
      <c r="BB89" s="89">
        <f>'SO102 - Chodník - úsek B ...'!H34</f>
        <v>0</v>
      </c>
      <c r="BC89" s="89">
        <f>'SO102 - Chodník - úsek B ...'!H35</f>
        <v>0</v>
      </c>
      <c r="BD89" s="91">
        <f>'SO102 - Chodník - úsek B ...'!H36</f>
        <v>0</v>
      </c>
      <c r="BT89" s="92" t="s">
        <v>82</v>
      </c>
      <c r="BV89" s="92" t="s">
        <v>76</v>
      </c>
      <c r="BW89" s="92" t="s">
        <v>86</v>
      </c>
      <c r="BX89" s="92" t="s">
        <v>77</v>
      </c>
    </row>
    <row r="90" spans="1:76" s="5" customFormat="1" ht="34.9" customHeight="1">
      <c r="A90" s="83" t="s">
        <v>79</v>
      </c>
      <c r="B90" s="84"/>
      <c r="C90" s="85"/>
      <c r="D90" s="164" t="s">
        <v>87</v>
      </c>
      <c r="E90" s="164"/>
      <c r="F90" s="164"/>
      <c r="G90" s="164"/>
      <c r="H90" s="164"/>
      <c r="I90" s="86"/>
      <c r="J90" s="164" t="s">
        <v>88</v>
      </c>
      <c r="K90" s="164"/>
      <c r="L90" s="164"/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  <c r="AA90" s="164"/>
      <c r="AB90" s="164"/>
      <c r="AC90" s="164"/>
      <c r="AD90" s="164"/>
      <c r="AE90" s="164"/>
      <c r="AF90" s="164"/>
      <c r="AG90" s="155">
        <f>'SO103 - Chodník - úsek C ...'!M30</f>
        <v>658685.82999999996</v>
      </c>
      <c r="AH90" s="156"/>
      <c r="AI90" s="156"/>
      <c r="AJ90" s="156"/>
      <c r="AK90" s="156"/>
      <c r="AL90" s="156"/>
      <c r="AM90" s="156"/>
      <c r="AN90" s="155">
        <f>SUM(AG90,AT90)</f>
        <v>797009.85</v>
      </c>
      <c r="AO90" s="156"/>
      <c r="AP90" s="156"/>
      <c r="AQ90" s="87"/>
      <c r="AS90" s="88">
        <f>'SO103 - Chodník - úsek C ...'!M28</f>
        <v>0</v>
      </c>
      <c r="AT90" s="89">
        <f>ROUND(SUM(AV90:AW90),2)</f>
        <v>138324.01999999999</v>
      </c>
      <c r="AU90" s="90">
        <f>'SO103 - Chodník - úsek C ...'!W118</f>
        <v>0</v>
      </c>
      <c r="AV90" s="89">
        <f>'SO103 - Chodník - úsek C ...'!M32</f>
        <v>138324.01999999999</v>
      </c>
      <c r="AW90" s="89">
        <f>'SO103 - Chodník - úsek C ...'!M33</f>
        <v>0</v>
      </c>
      <c r="AX90" s="89">
        <f>'SO103 - Chodník - úsek C ...'!M34</f>
        <v>0</v>
      </c>
      <c r="AY90" s="89">
        <f>'SO103 - Chodník - úsek C ...'!M35</f>
        <v>0</v>
      </c>
      <c r="AZ90" s="89">
        <f>'SO103 - Chodník - úsek C ...'!H32</f>
        <v>658685.82999999996</v>
      </c>
      <c r="BA90" s="89">
        <f>'SO103 - Chodník - úsek C ...'!H33</f>
        <v>0</v>
      </c>
      <c r="BB90" s="89">
        <f>'SO103 - Chodník - úsek C ...'!H34</f>
        <v>0</v>
      </c>
      <c r="BC90" s="89">
        <f>'SO103 - Chodník - úsek C ...'!H35</f>
        <v>0</v>
      </c>
      <c r="BD90" s="91">
        <f>'SO103 - Chodník - úsek C ...'!H36</f>
        <v>0</v>
      </c>
      <c r="BT90" s="92" t="s">
        <v>82</v>
      </c>
      <c r="BV90" s="92" t="s">
        <v>76</v>
      </c>
      <c r="BW90" s="92" t="s">
        <v>89</v>
      </c>
      <c r="BX90" s="92" t="s">
        <v>77</v>
      </c>
    </row>
    <row r="91" spans="1:76" s="5" customFormat="1" ht="20.45" customHeight="1">
      <c r="A91" s="83" t="s">
        <v>79</v>
      </c>
      <c r="B91" s="84"/>
      <c r="C91" s="85"/>
      <c r="D91" s="164" t="s">
        <v>90</v>
      </c>
      <c r="E91" s="164"/>
      <c r="F91" s="164"/>
      <c r="G91" s="164"/>
      <c r="H91" s="164"/>
      <c r="I91" s="86"/>
      <c r="J91" s="164" t="s">
        <v>91</v>
      </c>
      <c r="K91" s="164"/>
      <c r="L91" s="164"/>
      <c r="M91" s="164"/>
      <c r="N91" s="164"/>
      <c r="O91" s="164"/>
      <c r="P91" s="164"/>
      <c r="Q91" s="164"/>
      <c r="R91" s="164"/>
      <c r="S91" s="164"/>
      <c r="T91" s="164"/>
      <c r="U91" s="164"/>
      <c r="V91" s="164"/>
      <c r="W91" s="164"/>
      <c r="X91" s="164"/>
      <c r="Y91" s="164"/>
      <c r="Z91" s="164"/>
      <c r="AA91" s="164"/>
      <c r="AB91" s="164"/>
      <c r="AC91" s="164"/>
      <c r="AD91" s="164"/>
      <c r="AE91" s="164"/>
      <c r="AF91" s="164"/>
      <c r="AG91" s="155">
        <f>'VON - Vedlejší a ostatní ...'!M30</f>
        <v>150000</v>
      </c>
      <c r="AH91" s="156"/>
      <c r="AI91" s="156"/>
      <c r="AJ91" s="156"/>
      <c r="AK91" s="156"/>
      <c r="AL91" s="156"/>
      <c r="AM91" s="156"/>
      <c r="AN91" s="155">
        <f>SUM(AG91,AT91)</f>
        <v>181500</v>
      </c>
      <c r="AO91" s="156"/>
      <c r="AP91" s="156"/>
      <c r="AQ91" s="87"/>
      <c r="AS91" s="93">
        <f>'VON - Vedlejší a ostatní ...'!M28</f>
        <v>0</v>
      </c>
      <c r="AT91" s="94">
        <f>ROUND(SUM(AV91:AW91),2)</f>
        <v>31500</v>
      </c>
      <c r="AU91" s="95">
        <f>'VON - Vedlejší a ostatní ...'!W113</f>
        <v>0</v>
      </c>
      <c r="AV91" s="94">
        <f>'VON - Vedlejší a ostatní ...'!M32</f>
        <v>31500</v>
      </c>
      <c r="AW91" s="94">
        <f>'VON - Vedlejší a ostatní ...'!M33</f>
        <v>0</v>
      </c>
      <c r="AX91" s="94">
        <f>'VON - Vedlejší a ostatní ...'!M34</f>
        <v>0</v>
      </c>
      <c r="AY91" s="94">
        <f>'VON - Vedlejší a ostatní ...'!M35</f>
        <v>0</v>
      </c>
      <c r="AZ91" s="94">
        <f>'VON - Vedlejší a ostatní ...'!H32</f>
        <v>150000</v>
      </c>
      <c r="BA91" s="94">
        <f>'VON - Vedlejší a ostatní ...'!H33</f>
        <v>0</v>
      </c>
      <c r="BB91" s="94">
        <f>'VON - Vedlejší a ostatní ...'!H34</f>
        <v>0</v>
      </c>
      <c r="BC91" s="94">
        <f>'VON - Vedlejší a ostatní ...'!H35</f>
        <v>0</v>
      </c>
      <c r="BD91" s="96">
        <f>'VON - Vedlejší a ostatní ...'!H36</f>
        <v>0</v>
      </c>
      <c r="BT91" s="92" t="s">
        <v>82</v>
      </c>
      <c r="BV91" s="92" t="s">
        <v>76</v>
      </c>
      <c r="BW91" s="92" t="s">
        <v>92</v>
      </c>
      <c r="BX91" s="92" t="s">
        <v>77</v>
      </c>
    </row>
    <row r="92" spans="1:76">
      <c r="B92" s="21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2"/>
    </row>
    <row r="93" spans="1:76" s="1" customFormat="1" ht="30" customHeight="1">
      <c r="B93" s="31"/>
      <c r="C93" s="75" t="s">
        <v>93</v>
      </c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154">
        <v>0</v>
      </c>
      <c r="AH93" s="154"/>
      <c r="AI93" s="154"/>
      <c r="AJ93" s="154"/>
      <c r="AK93" s="154"/>
      <c r="AL93" s="154"/>
      <c r="AM93" s="154"/>
      <c r="AN93" s="154">
        <v>0</v>
      </c>
      <c r="AO93" s="154"/>
      <c r="AP93" s="154"/>
      <c r="AQ93" s="33"/>
      <c r="AS93" s="71" t="s">
        <v>94</v>
      </c>
      <c r="AT93" s="72" t="s">
        <v>95</v>
      </c>
      <c r="AU93" s="72" t="s">
        <v>38</v>
      </c>
      <c r="AV93" s="73" t="s">
        <v>61</v>
      </c>
    </row>
    <row r="94" spans="1:76" s="1" customFormat="1" ht="10.9" customHeight="1">
      <c r="B94" s="31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3"/>
      <c r="AS94" s="97"/>
      <c r="AT94" s="52"/>
      <c r="AU94" s="52"/>
      <c r="AV94" s="54"/>
    </row>
    <row r="95" spans="1:76" s="1" customFormat="1" ht="30" customHeight="1">
      <c r="B95" s="31"/>
      <c r="C95" s="98" t="s">
        <v>96</v>
      </c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165">
        <f>ROUND(AG87+AG93,2)</f>
        <v>1986216.18</v>
      </c>
      <c r="AH95" s="165"/>
      <c r="AI95" s="165"/>
      <c r="AJ95" s="165"/>
      <c r="AK95" s="165"/>
      <c r="AL95" s="165"/>
      <c r="AM95" s="165"/>
      <c r="AN95" s="165">
        <f>AN87+AN93</f>
        <v>2403321.58</v>
      </c>
      <c r="AO95" s="165"/>
      <c r="AP95" s="165"/>
      <c r="AQ95" s="33"/>
    </row>
    <row r="96" spans="1:76" s="1" customFormat="1" ht="6.95" customHeight="1">
      <c r="B96" s="55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7"/>
    </row>
  </sheetData>
  <mergeCells count="57">
    <mergeCell ref="L31:O31"/>
    <mergeCell ref="W31:AE31"/>
    <mergeCell ref="AK31:AO31"/>
    <mergeCell ref="C2:AP2"/>
    <mergeCell ref="C4:AP4"/>
    <mergeCell ref="K5:AO5"/>
    <mergeCell ref="K6:AO6"/>
    <mergeCell ref="E23:AN23"/>
    <mergeCell ref="AK27:AO27"/>
    <mergeCell ref="AK29:AO29"/>
    <mergeCell ref="L32:O32"/>
    <mergeCell ref="W32:AE32"/>
    <mergeCell ref="AK32:AO32"/>
    <mergeCell ref="L33:O33"/>
    <mergeCell ref="W33:AE33"/>
    <mergeCell ref="AK33:AO33"/>
    <mergeCell ref="D89:H89"/>
    <mergeCell ref="L34:O34"/>
    <mergeCell ref="W34:AE34"/>
    <mergeCell ref="C85:G85"/>
    <mergeCell ref="I85:AF85"/>
    <mergeCell ref="X37:AB37"/>
    <mergeCell ref="C76:AP76"/>
    <mergeCell ref="L78:AO78"/>
    <mergeCell ref="AK34:AO34"/>
    <mergeCell ref="L35:O35"/>
    <mergeCell ref="W35:AE35"/>
    <mergeCell ref="AK35:AO35"/>
    <mergeCell ref="D88:H88"/>
    <mergeCell ref="J88:AF88"/>
    <mergeCell ref="AN85:AP85"/>
    <mergeCell ref="AM82:AP82"/>
    <mergeCell ref="J89:AF89"/>
    <mergeCell ref="AG95:AM95"/>
    <mergeCell ref="AN95:AP95"/>
    <mergeCell ref="AN90:AP90"/>
    <mergeCell ref="AG90:AM90"/>
    <mergeCell ref="AN89:AP89"/>
    <mergeCell ref="AG89:AM89"/>
    <mergeCell ref="D90:H90"/>
    <mergeCell ref="J90:AF90"/>
    <mergeCell ref="AN91:AP91"/>
    <mergeCell ref="AG91:AM91"/>
    <mergeCell ref="D91:H91"/>
    <mergeCell ref="J91:AF91"/>
    <mergeCell ref="AR2:BE2"/>
    <mergeCell ref="AG87:AM87"/>
    <mergeCell ref="AN87:AP87"/>
    <mergeCell ref="AG93:AM93"/>
    <mergeCell ref="AN93:AP93"/>
    <mergeCell ref="AN88:AP88"/>
    <mergeCell ref="AG88:AM88"/>
    <mergeCell ref="AS82:AT84"/>
    <mergeCell ref="AM83:AP83"/>
    <mergeCell ref="AK26:AO26"/>
    <mergeCell ref="AG85:AM85"/>
    <mergeCell ref="AK37:AO37"/>
  </mergeCells>
  <phoneticPr fontId="35" type="noConversion"/>
  <hyperlinks>
    <hyperlink ref="K1:S1" location="C2" display="1) Souhrnný list stavby"/>
    <hyperlink ref="W1:AF1" location="C87" display="2) Rekapitulace objektů"/>
    <hyperlink ref="A88" location="'SO 101 - Chodník - úsek A...'!C2" display="/"/>
    <hyperlink ref="A89" location="'SO102 - Chodník - úsek B ...'!C2" display="/"/>
    <hyperlink ref="A90" location="'SO103 - Chodník - úsek C ...'!C2" display="/"/>
    <hyperlink ref="A91" location="'VON - Vedlejší a ostatní ...'!C2" display="/"/>
  </hyperlinks>
  <pageMargins left="0.59055118110236227" right="0.59055118110236227" top="0.31496062992125984" bottom="0.27559055118110237" header="0" footer="0"/>
  <pageSetup paperSize="9" fitToHeight="100" orientation="portrait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74"/>
  <sheetViews>
    <sheetView showGridLines="0" workbookViewId="0">
      <pane ySplit="1" topLeftCell="A115" activePane="bottomLeft" state="frozen"/>
      <selection pane="bottomLeft" activeCell="K120" sqref="K120"/>
    </sheetView>
  </sheetViews>
  <sheetFormatPr defaultRowHeight="13.5"/>
  <cols>
    <col min="1" max="1" width="7.1640625" customWidth="1"/>
    <col min="2" max="2" width="1.5" customWidth="1"/>
    <col min="3" max="3" width="3.5" customWidth="1"/>
    <col min="4" max="4" width="3.6640625" customWidth="1"/>
    <col min="5" max="5" width="14.6640625" customWidth="1"/>
    <col min="6" max="7" width="9.5" customWidth="1"/>
    <col min="8" max="8" width="10.6640625" customWidth="1"/>
    <col min="9" max="9" width="6" customWidth="1"/>
    <col min="10" max="10" width="4.5" customWidth="1"/>
    <col min="11" max="11" width="9.83203125" customWidth="1"/>
    <col min="12" max="12" width="10.33203125" customWidth="1"/>
    <col min="13" max="14" width="5.1640625" customWidth="1"/>
    <col min="15" max="15" width="1.6640625" customWidth="1"/>
    <col min="16" max="16" width="10.6640625" customWidth="1"/>
    <col min="17" max="17" width="3.5" customWidth="1"/>
    <col min="18" max="18" width="1.5" customWidth="1"/>
    <col min="19" max="19" width="7" customWidth="1"/>
    <col min="20" max="20" width="25.5" hidden="1" customWidth="1"/>
    <col min="21" max="21" width="14" hidden="1" customWidth="1"/>
    <col min="22" max="22" width="10.5" hidden="1" customWidth="1"/>
    <col min="23" max="23" width="14" hidden="1" customWidth="1"/>
    <col min="24" max="24" width="10.5" hidden="1" customWidth="1"/>
    <col min="25" max="25" width="12.83203125" hidden="1" customWidth="1"/>
    <col min="26" max="26" width="9.5" hidden="1" customWidth="1"/>
    <col min="27" max="27" width="12.83203125" hidden="1" customWidth="1"/>
    <col min="28" max="28" width="14" hidden="1" customWidth="1"/>
    <col min="29" max="29" width="9.5" customWidth="1"/>
    <col min="30" max="30" width="12.83203125" customWidth="1"/>
    <col min="31" max="31" width="14" customWidth="1"/>
    <col min="44" max="65" width="9.1640625" hidden="1" customWidth="1"/>
  </cols>
  <sheetData>
    <row r="1" spans="1:66" ht="21.75" customHeight="1">
      <c r="A1" s="99"/>
      <c r="B1" s="11"/>
      <c r="C1" s="11"/>
      <c r="D1" s="12" t="s">
        <v>1</v>
      </c>
      <c r="E1" s="11"/>
      <c r="F1" s="13" t="s">
        <v>97</v>
      </c>
      <c r="G1" s="13"/>
      <c r="H1" s="193" t="s">
        <v>98</v>
      </c>
      <c r="I1" s="193"/>
      <c r="J1" s="193"/>
      <c r="K1" s="193"/>
      <c r="L1" s="13" t="s">
        <v>99</v>
      </c>
      <c r="M1" s="11"/>
      <c r="N1" s="11"/>
      <c r="O1" s="12" t="s">
        <v>100</v>
      </c>
      <c r="P1" s="11"/>
      <c r="Q1" s="11"/>
      <c r="R1" s="11"/>
      <c r="S1" s="13" t="s">
        <v>101</v>
      </c>
      <c r="T1" s="13"/>
      <c r="U1" s="99"/>
      <c r="V1" s="99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</row>
    <row r="2" spans="1:66" ht="36.950000000000003" customHeight="1">
      <c r="C2" s="181" t="s">
        <v>7</v>
      </c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S2" s="151" t="s">
        <v>8</v>
      </c>
      <c r="T2" s="152"/>
      <c r="U2" s="152"/>
      <c r="V2" s="152"/>
      <c r="W2" s="152"/>
      <c r="X2" s="152"/>
      <c r="Y2" s="152"/>
      <c r="Z2" s="152"/>
      <c r="AA2" s="152"/>
      <c r="AB2" s="152"/>
      <c r="AC2" s="152"/>
      <c r="AT2" s="17" t="s">
        <v>83</v>
      </c>
    </row>
    <row r="3" spans="1:6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  <c r="AT3" s="17" t="s">
        <v>102</v>
      </c>
    </row>
    <row r="4" spans="1:66" ht="36.950000000000003" customHeight="1">
      <c r="B4" s="21"/>
      <c r="C4" s="174" t="s">
        <v>103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22"/>
      <c r="T4" s="23" t="s">
        <v>13</v>
      </c>
      <c r="AT4" s="17" t="s">
        <v>6</v>
      </c>
    </row>
    <row r="5" spans="1:66" ht="6.95" customHeight="1">
      <c r="B5" s="21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2"/>
    </row>
    <row r="6" spans="1:66" ht="25.35" customHeight="1">
      <c r="B6" s="21"/>
      <c r="C6" s="24"/>
      <c r="D6" s="28" t="s">
        <v>17</v>
      </c>
      <c r="E6" s="24"/>
      <c r="F6" s="203" t="str">
        <f>'Rekapitulace stavby'!K6</f>
        <v>Olomouc - Úprava cest na hřbitově</v>
      </c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4"/>
      <c r="R6" s="22"/>
    </row>
    <row r="7" spans="1:66" s="1" customFormat="1" ht="32.85" customHeight="1">
      <c r="B7" s="31"/>
      <c r="C7" s="32"/>
      <c r="D7" s="27" t="s">
        <v>104</v>
      </c>
      <c r="E7" s="32"/>
      <c r="F7" s="184" t="s">
        <v>105</v>
      </c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32"/>
      <c r="R7" s="33"/>
    </row>
    <row r="8" spans="1:66" s="1" customFormat="1" ht="14.45" customHeight="1">
      <c r="B8" s="31"/>
      <c r="C8" s="32"/>
      <c r="D8" s="28" t="s">
        <v>19</v>
      </c>
      <c r="E8" s="32"/>
      <c r="F8" s="26" t="s">
        <v>5</v>
      </c>
      <c r="G8" s="32"/>
      <c r="H8" s="32"/>
      <c r="I8" s="32"/>
      <c r="J8" s="32"/>
      <c r="K8" s="32"/>
      <c r="L8" s="32"/>
      <c r="M8" s="28" t="s">
        <v>20</v>
      </c>
      <c r="N8" s="32"/>
      <c r="O8" s="26" t="s">
        <v>5</v>
      </c>
      <c r="P8" s="32"/>
      <c r="Q8" s="32"/>
      <c r="R8" s="33"/>
    </row>
    <row r="9" spans="1:66" s="1" customFormat="1" ht="14.45" customHeight="1">
      <c r="B9" s="31"/>
      <c r="C9" s="32"/>
      <c r="D9" s="28" t="s">
        <v>21</v>
      </c>
      <c r="E9" s="32"/>
      <c r="F9" s="26" t="s">
        <v>22</v>
      </c>
      <c r="G9" s="32"/>
      <c r="H9" s="32"/>
      <c r="I9" s="32"/>
      <c r="J9" s="32"/>
      <c r="K9" s="32"/>
      <c r="L9" s="32"/>
      <c r="M9" s="28" t="s">
        <v>23</v>
      </c>
      <c r="N9" s="32"/>
      <c r="O9" s="207">
        <f>'Rekapitulace stavby'!AN8</f>
        <v>42914</v>
      </c>
      <c r="P9" s="207"/>
      <c r="Q9" s="32"/>
      <c r="R9" s="33"/>
    </row>
    <row r="10" spans="1:66" s="1" customFormat="1" ht="10.9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</row>
    <row r="11" spans="1:66" s="1" customFormat="1" ht="14.45" customHeight="1">
      <c r="B11" s="31"/>
      <c r="C11" s="32"/>
      <c r="D11" s="28" t="s">
        <v>24</v>
      </c>
      <c r="E11" s="32"/>
      <c r="F11" s="32"/>
      <c r="G11" s="32"/>
      <c r="H11" s="32"/>
      <c r="I11" s="32"/>
      <c r="J11" s="32"/>
      <c r="K11" s="32"/>
      <c r="L11" s="32"/>
      <c r="M11" s="28" t="s">
        <v>25</v>
      </c>
      <c r="N11" s="32"/>
      <c r="O11" s="183" t="s">
        <v>5</v>
      </c>
      <c r="P11" s="183"/>
      <c r="Q11" s="32"/>
      <c r="R11" s="33"/>
    </row>
    <row r="12" spans="1:66" s="1" customFormat="1" ht="18" customHeight="1">
      <c r="B12" s="31"/>
      <c r="C12" s="32"/>
      <c r="D12" s="32"/>
      <c r="E12" s="26" t="s">
        <v>26</v>
      </c>
      <c r="F12" s="32"/>
      <c r="G12" s="32"/>
      <c r="H12" s="32"/>
      <c r="I12" s="32"/>
      <c r="J12" s="32"/>
      <c r="K12" s="32"/>
      <c r="L12" s="32"/>
      <c r="M12" s="28" t="s">
        <v>27</v>
      </c>
      <c r="N12" s="32"/>
      <c r="O12" s="183" t="s">
        <v>5</v>
      </c>
      <c r="P12" s="183"/>
      <c r="Q12" s="32"/>
      <c r="R12" s="33"/>
    </row>
    <row r="13" spans="1:66" s="1" customFormat="1" ht="6.95" customHeight="1"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3"/>
    </row>
    <row r="14" spans="1:66" s="1" customFormat="1" ht="14.45" customHeight="1">
      <c r="B14" s="31"/>
      <c r="C14" s="32"/>
      <c r="D14" s="28" t="s">
        <v>28</v>
      </c>
      <c r="E14" s="32"/>
      <c r="F14" s="32"/>
      <c r="G14" s="32"/>
      <c r="H14" s="32"/>
      <c r="I14" s="32"/>
      <c r="J14" s="32"/>
      <c r="K14" s="32"/>
      <c r="L14" s="32"/>
      <c r="M14" s="28" t="s">
        <v>25</v>
      </c>
      <c r="N14" s="32"/>
      <c r="O14" s="183">
        <f>IF('Rekapitulace stavby'!AN13="","",'Rekapitulace stavby'!AN13)</f>
        <v>28654501</v>
      </c>
      <c r="P14" s="183"/>
      <c r="Q14" s="32"/>
      <c r="R14" s="33"/>
    </row>
    <row r="15" spans="1:66" s="1" customFormat="1" ht="18" customHeight="1">
      <c r="B15" s="31"/>
      <c r="C15" s="32"/>
      <c r="D15" s="32"/>
      <c r="E15" s="26" t="str">
        <f>IF('Rekapitulace stavby'!E14="","",'Rekapitulace stavby'!E14)</f>
        <v xml:space="preserve"> </v>
      </c>
      <c r="F15" s="32"/>
      <c r="G15" s="32"/>
      <c r="H15" s="32"/>
      <c r="I15" s="32"/>
      <c r="J15" s="32"/>
      <c r="K15" s="32"/>
      <c r="L15" s="32"/>
      <c r="M15" s="28" t="s">
        <v>27</v>
      </c>
      <c r="N15" s="32"/>
      <c r="O15" s="183" t="str">
        <f>IF('Rekapitulace stavby'!AN14="","",'Rekapitulace stavby'!AN14)</f>
        <v>CZ28654501</v>
      </c>
      <c r="P15" s="183"/>
      <c r="Q15" s="32"/>
      <c r="R15" s="33"/>
    </row>
    <row r="16" spans="1:66" s="1" customFormat="1" ht="6.95" customHeight="1"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/>
    </row>
    <row r="17" spans="2:18" s="1" customFormat="1" ht="14.45" customHeight="1">
      <c r="B17" s="31"/>
      <c r="C17" s="32"/>
      <c r="D17" s="28" t="s">
        <v>29</v>
      </c>
      <c r="E17" s="32"/>
      <c r="F17" s="32"/>
      <c r="G17" s="32"/>
      <c r="H17" s="32"/>
      <c r="I17" s="32"/>
      <c r="J17" s="32"/>
      <c r="K17" s="32"/>
      <c r="L17" s="32"/>
      <c r="M17" s="28" t="s">
        <v>25</v>
      </c>
      <c r="N17" s="32"/>
      <c r="O17" s="183" t="s">
        <v>30</v>
      </c>
      <c r="P17" s="183"/>
      <c r="Q17" s="32"/>
      <c r="R17" s="33"/>
    </row>
    <row r="18" spans="2:18" s="1" customFormat="1" ht="18" customHeight="1">
      <c r="B18" s="31"/>
      <c r="C18" s="32"/>
      <c r="D18" s="32"/>
      <c r="E18" s="26" t="s">
        <v>31</v>
      </c>
      <c r="F18" s="32"/>
      <c r="G18" s="32"/>
      <c r="H18" s="32"/>
      <c r="I18" s="32"/>
      <c r="J18" s="32"/>
      <c r="K18" s="32"/>
      <c r="L18" s="32"/>
      <c r="M18" s="28" t="s">
        <v>27</v>
      </c>
      <c r="N18" s="32"/>
      <c r="O18" s="183" t="s">
        <v>5</v>
      </c>
      <c r="P18" s="183"/>
      <c r="Q18" s="32"/>
      <c r="R18" s="33"/>
    </row>
    <row r="19" spans="2:18" s="1" customFormat="1" ht="6.95" customHeight="1"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3"/>
    </row>
    <row r="20" spans="2:18" s="1" customFormat="1" ht="14.45" customHeight="1">
      <c r="B20" s="31"/>
      <c r="C20" s="32"/>
      <c r="D20" s="28" t="s">
        <v>33</v>
      </c>
      <c r="E20" s="32"/>
      <c r="F20" s="32"/>
      <c r="G20" s="32"/>
      <c r="H20" s="32"/>
      <c r="I20" s="32"/>
      <c r="J20" s="32"/>
      <c r="K20" s="32"/>
      <c r="L20" s="32"/>
      <c r="M20" s="28" t="s">
        <v>25</v>
      </c>
      <c r="N20" s="32"/>
      <c r="O20" s="183" t="str">
        <f>IF('Rekapitulace stavby'!AN19="","",'Rekapitulace stavby'!AN19)</f>
        <v/>
      </c>
      <c r="P20" s="183"/>
      <c r="Q20" s="32"/>
      <c r="R20" s="33"/>
    </row>
    <row r="21" spans="2:18" s="1" customFormat="1" ht="18" customHeight="1">
      <c r="B21" s="31"/>
      <c r="C21" s="32"/>
      <c r="D21" s="32"/>
      <c r="E21" s="26" t="str">
        <f>IF('Rekapitulace stavby'!E20="","",'Rekapitulace stavby'!E20)</f>
        <v xml:space="preserve"> </v>
      </c>
      <c r="F21" s="32"/>
      <c r="G21" s="32"/>
      <c r="H21" s="32"/>
      <c r="I21" s="32"/>
      <c r="J21" s="32"/>
      <c r="K21" s="32"/>
      <c r="L21" s="32"/>
      <c r="M21" s="28" t="s">
        <v>27</v>
      </c>
      <c r="N21" s="32"/>
      <c r="O21" s="183" t="str">
        <f>IF('Rekapitulace stavby'!AN20="","",'Rekapitulace stavby'!AN20)</f>
        <v/>
      </c>
      <c r="P21" s="183"/>
      <c r="Q21" s="32"/>
      <c r="R21" s="33"/>
    </row>
    <row r="22" spans="2:18" s="1" customFormat="1" ht="6.95" customHeight="1">
      <c r="B22" s="31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3"/>
    </row>
    <row r="23" spans="2:18" s="1" customFormat="1" ht="14.45" customHeight="1">
      <c r="B23" s="31"/>
      <c r="C23" s="32"/>
      <c r="D23" s="28" t="s">
        <v>34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3"/>
    </row>
    <row r="24" spans="2:18" s="1" customFormat="1" ht="20.45" customHeight="1">
      <c r="B24" s="31"/>
      <c r="C24" s="32"/>
      <c r="D24" s="32"/>
      <c r="E24" s="185" t="s">
        <v>5</v>
      </c>
      <c r="F24" s="185"/>
      <c r="G24" s="185"/>
      <c r="H24" s="185"/>
      <c r="I24" s="185"/>
      <c r="J24" s="185"/>
      <c r="K24" s="185"/>
      <c r="L24" s="185"/>
      <c r="M24" s="32"/>
      <c r="N24" s="32"/>
      <c r="O24" s="32"/>
      <c r="P24" s="32"/>
      <c r="Q24" s="32"/>
      <c r="R24" s="33"/>
    </row>
    <row r="25" spans="2:18" s="1" customFormat="1" ht="6.95" customHeight="1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3"/>
    </row>
    <row r="26" spans="2:18" s="1" customFormat="1" ht="6.95" customHeight="1">
      <c r="B26" s="31"/>
      <c r="C26" s="32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32"/>
      <c r="R26" s="33"/>
    </row>
    <row r="27" spans="2:18" s="1" customFormat="1" ht="14.45" customHeight="1">
      <c r="B27" s="31"/>
      <c r="C27" s="32"/>
      <c r="D27" s="100" t="s">
        <v>106</v>
      </c>
      <c r="E27" s="32"/>
      <c r="F27" s="32"/>
      <c r="G27" s="32"/>
      <c r="H27" s="32"/>
      <c r="I27" s="32"/>
      <c r="J27" s="32"/>
      <c r="K27" s="32"/>
      <c r="L27" s="32"/>
      <c r="M27" s="162">
        <f>N88</f>
        <v>762140.49000000011</v>
      </c>
      <c r="N27" s="162"/>
      <c r="O27" s="162"/>
      <c r="P27" s="162"/>
      <c r="Q27" s="32"/>
      <c r="R27" s="33"/>
    </row>
    <row r="28" spans="2:18" s="1" customFormat="1" ht="14.45" customHeight="1">
      <c r="B28" s="31"/>
      <c r="C28" s="32"/>
      <c r="D28" s="30" t="s">
        <v>107</v>
      </c>
      <c r="E28" s="32"/>
      <c r="F28" s="32"/>
      <c r="G28" s="32"/>
      <c r="H28" s="32"/>
      <c r="I28" s="32"/>
      <c r="J28" s="32"/>
      <c r="K28" s="32"/>
      <c r="L28" s="32"/>
      <c r="M28" s="162">
        <f>N98</f>
        <v>0</v>
      </c>
      <c r="N28" s="162"/>
      <c r="O28" s="162"/>
      <c r="P28" s="162"/>
      <c r="Q28" s="32"/>
      <c r="R28" s="33"/>
    </row>
    <row r="29" spans="2:18" s="1" customFormat="1" ht="6.95" customHeight="1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</row>
    <row r="30" spans="2:18" s="1" customFormat="1" ht="25.35" customHeight="1">
      <c r="B30" s="31"/>
      <c r="C30" s="32"/>
      <c r="D30" s="101" t="s">
        <v>37</v>
      </c>
      <c r="E30" s="32"/>
      <c r="F30" s="32"/>
      <c r="G30" s="32"/>
      <c r="H30" s="32"/>
      <c r="I30" s="32"/>
      <c r="J30" s="32"/>
      <c r="K30" s="32"/>
      <c r="L30" s="32"/>
      <c r="M30" s="215">
        <f>ROUND(M27+M28,2)</f>
        <v>762140.49</v>
      </c>
      <c r="N30" s="202"/>
      <c r="O30" s="202"/>
      <c r="P30" s="202"/>
      <c r="Q30" s="32"/>
      <c r="R30" s="33"/>
    </row>
    <row r="31" spans="2:18" s="1" customFormat="1" ht="6.95" customHeight="1">
      <c r="B31" s="31"/>
      <c r="C31" s="32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32"/>
      <c r="R31" s="33"/>
    </row>
    <row r="32" spans="2:18" s="1" customFormat="1" ht="14.45" customHeight="1">
      <c r="B32" s="31"/>
      <c r="C32" s="32"/>
      <c r="D32" s="38" t="s">
        <v>38</v>
      </c>
      <c r="E32" s="38" t="s">
        <v>39</v>
      </c>
      <c r="F32" s="39">
        <v>0.21</v>
      </c>
      <c r="G32" s="102" t="s">
        <v>40</v>
      </c>
      <c r="H32" s="216">
        <f>ROUND((SUM(BE98:BE99)+SUM(BE117:BE173)), 2)</f>
        <v>762140.49</v>
      </c>
      <c r="I32" s="202"/>
      <c r="J32" s="202"/>
      <c r="K32" s="32"/>
      <c r="L32" s="32"/>
      <c r="M32" s="216">
        <f>ROUND(ROUND((SUM(BE98:BE99)+SUM(BE117:BE173)), 2)*F32, 2)</f>
        <v>160049.5</v>
      </c>
      <c r="N32" s="202"/>
      <c r="O32" s="202"/>
      <c r="P32" s="202"/>
      <c r="Q32" s="32"/>
      <c r="R32" s="33"/>
    </row>
    <row r="33" spans="2:18" s="1" customFormat="1" ht="14.45" customHeight="1">
      <c r="B33" s="31"/>
      <c r="C33" s="32"/>
      <c r="D33" s="32"/>
      <c r="E33" s="38" t="s">
        <v>41</v>
      </c>
      <c r="F33" s="39">
        <v>0.15</v>
      </c>
      <c r="G33" s="102" t="s">
        <v>40</v>
      </c>
      <c r="H33" s="216">
        <f>ROUND((SUM(BF98:BF99)+SUM(BF117:BF173)), 2)</f>
        <v>0</v>
      </c>
      <c r="I33" s="202"/>
      <c r="J33" s="202"/>
      <c r="K33" s="32"/>
      <c r="L33" s="32"/>
      <c r="M33" s="216">
        <f>ROUND(ROUND((SUM(BF98:BF99)+SUM(BF117:BF173)), 2)*F33, 2)</f>
        <v>0</v>
      </c>
      <c r="N33" s="202"/>
      <c r="O33" s="202"/>
      <c r="P33" s="202"/>
      <c r="Q33" s="32"/>
      <c r="R33" s="33"/>
    </row>
    <row r="34" spans="2:18" s="1" customFormat="1" ht="14.45" hidden="1" customHeight="1">
      <c r="B34" s="31"/>
      <c r="C34" s="32"/>
      <c r="D34" s="32"/>
      <c r="E34" s="38" t="s">
        <v>42</v>
      </c>
      <c r="F34" s="39">
        <v>0.21</v>
      </c>
      <c r="G34" s="102" t="s">
        <v>40</v>
      </c>
      <c r="H34" s="216">
        <f>ROUND((SUM(BG98:BG99)+SUM(BG117:BG173)), 2)</f>
        <v>0</v>
      </c>
      <c r="I34" s="202"/>
      <c r="J34" s="202"/>
      <c r="K34" s="32"/>
      <c r="L34" s="32"/>
      <c r="M34" s="216">
        <v>0</v>
      </c>
      <c r="N34" s="202"/>
      <c r="O34" s="202"/>
      <c r="P34" s="202"/>
      <c r="Q34" s="32"/>
      <c r="R34" s="33"/>
    </row>
    <row r="35" spans="2:18" s="1" customFormat="1" ht="14.45" hidden="1" customHeight="1">
      <c r="B35" s="31"/>
      <c r="C35" s="32"/>
      <c r="D35" s="32"/>
      <c r="E35" s="38" t="s">
        <v>43</v>
      </c>
      <c r="F35" s="39">
        <v>0.15</v>
      </c>
      <c r="G35" s="102" t="s">
        <v>40</v>
      </c>
      <c r="H35" s="216">
        <f>ROUND((SUM(BH98:BH99)+SUM(BH117:BH173)), 2)</f>
        <v>0</v>
      </c>
      <c r="I35" s="202"/>
      <c r="J35" s="202"/>
      <c r="K35" s="32"/>
      <c r="L35" s="32"/>
      <c r="M35" s="216">
        <v>0</v>
      </c>
      <c r="N35" s="202"/>
      <c r="O35" s="202"/>
      <c r="P35" s="202"/>
      <c r="Q35" s="32"/>
      <c r="R35" s="33"/>
    </row>
    <row r="36" spans="2:18" s="1" customFormat="1" ht="14.45" hidden="1" customHeight="1">
      <c r="B36" s="31"/>
      <c r="C36" s="32"/>
      <c r="D36" s="32"/>
      <c r="E36" s="38" t="s">
        <v>44</v>
      </c>
      <c r="F36" s="39">
        <v>0</v>
      </c>
      <c r="G36" s="102" t="s">
        <v>40</v>
      </c>
      <c r="H36" s="216">
        <f>ROUND((SUM(BI98:BI99)+SUM(BI117:BI173)), 2)</f>
        <v>0</v>
      </c>
      <c r="I36" s="202"/>
      <c r="J36" s="202"/>
      <c r="K36" s="32"/>
      <c r="L36" s="32"/>
      <c r="M36" s="216">
        <v>0</v>
      </c>
      <c r="N36" s="202"/>
      <c r="O36" s="202"/>
      <c r="P36" s="202"/>
      <c r="Q36" s="32"/>
      <c r="R36" s="33"/>
    </row>
    <row r="37" spans="2:18" s="1" customFormat="1" ht="6.95" customHeight="1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</row>
    <row r="38" spans="2:18" s="1" customFormat="1" ht="25.35" customHeight="1">
      <c r="B38" s="31"/>
      <c r="C38" s="42"/>
      <c r="D38" s="43" t="s">
        <v>45</v>
      </c>
      <c r="E38" s="44"/>
      <c r="F38" s="44"/>
      <c r="G38" s="103" t="s">
        <v>46</v>
      </c>
      <c r="H38" s="45" t="s">
        <v>47</v>
      </c>
      <c r="I38" s="44"/>
      <c r="J38" s="44"/>
      <c r="K38" s="44"/>
      <c r="L38" s="179">
        <f>SUM(M30:M36)</f>
        <v>922189.99</v>
      </c>
      <c r="M38" s="179"/>
      <c r="N38" s="179"/>
      <c r="O38" s="179"/>
      <c r="P38" s="217"/>
      <c r="Q38" s="42"/>
      <c r="R38" s="33"/>
    </row>
    <row r="39" spans="2:18" s="1" customFormat="1" ht="14.45" customHeight="1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</row>
    <row r="40" spans="2:18" s="1" customFormat="1" ht="14.45" customHeight="1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</row>
    <row r="41" spans="2:18">
      <c r="B41" s="21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2"/>
    </row>
    <row r="42" spans="2:18">
      <c r="B42" s="21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2"/>
    </row>
    <row r="43" spans="2:18">
      <c r="B43" s="21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2"/>
    </row>
    <row r="44" spans="2:18">
      <c r="B44" s="21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2"/>
    </row>
    <row r="45" spans="2:18">
      <c r="B45" s="21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2"/>
    </row>
    <row r="46" spans="2:18">
      <c r="B46" s="21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2"/>
    </row>
    <row r="47" spans="2:18">
      <c r="B47" s="21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2"/>
    </row>
    <row r="48" spans="2:18">
      <c r="B48" s="21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2"/>
    </row>
    <row r="49" spans="2:18">
      <c r="B49" s="21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2"/>
    </row>
    <row r="50" spans="2:18" s="1" customFormat="1" ht="15">
      <c r="B50" s="31"/>
      <c r="C50" s="32"/>
      <c r="D50" s="46" t="s">
        <v>48</v>
      </c>
      <c r="E50" s="47"/>
      <c r="F50" s="47"/>
      <c r="G50" s="47"/>
      <c r="H50" s="48"/>
      <c r="I50" s="32"/>
      <c r="J50" s="46" t="s">
        <v>49</v>
      </c>
      <c r="K50" s="47"/>
      <c r="L50" s="47"/>
      <c r="M50" s="47"/>
      <c r="N50" s="47"/>
      <c r="O50" s="47"/>
      <c r="P50" s="48"/>
      <c r="Q50" s="32"/>
      <c r="R50" s="33"/>
    </row>
    <row r="51" spans="2:18">
      <c r="B51" s="21"/>
      <c r="C51" s="24"/>
      <c r="D51" s="49"/>
      <c r="E51" s="24"/>
      <c r="F51" s="24"/>
      <c r="G51" s="24"/>
      <c r="H51" s="50"/>
      <c r="I51" s="24"/>
      <c r="J51" s="49"/>
      <c r="K51" s="24"/>
      <c r="L51" s="24"/>
      <c r="M51" s="24"/>
      <c r="N51" s="24"/>
      <c r="O51" s="24"/>
      <c r="P51" s="50"/>
      <c r="Q51" s="24"/>
      <c r="R51" s="22"/>
    </row>
    <row r="52" spans="2:18">
      <c r="B52" s="21"/>
      <c r="C52" s="24"/>
      <c r="D52" s="49"/>
      <c r="E52" s="24"/>
      <c r="F52" s="24"/>
      <c r="G52" s="24"/>
      <c r="H52" s="50"/>
      <c r="I52" s="24"/>
      <c r="J52" s="49"/>
      <c r="K52" s="24"/>
      <c r="L52" s="24"/>
      <c r="M52" s="24"/>
      <c r="N52" s="24"/>
      <c r="O52" s="24"/>
      <c r="P52" s="50"/>
      <c r="Q52" s="24"/>
      <c r="R52" s="22"/>
    </row>
    <row r="53" spans="2:18">
      <c r="B53" s="21"/>
      <c r="C53" s="24"/>
      <c r="D53" s="49"/>
      <c r="E53" s="24"/>
      <c r="F53" s="24"/>
      <c r="G53" s="24"/>
      <c r="H53" s="50"/>
      <c r="I53" s="24"/>
      <c r="J53" s="49"/>
      <c r="K53" s="24"/>
      <c r="L53" s="24"/>
      <c r="M53" s="24"/>
      <c r="N53" s="24"/>
      <c r="O53" s="24"/>
      <c r="P53" s="50"/>
      <c r="Q53" s="24"/>
      <c r="R53" s="22"/>
    </row>
    <row r="54" spans="2:18">
      <c r="B54" s="21"/>
      <c r="C54" s="24"/>
      <c r="D54" s="49"/>
      <c r="E54" s="24"/>
      <c r="F54" s="24"/>
      <c r="G54" s="24"/>
      <c r="H54" s="50"/>
      <c r="I54" s="24"/>
      <c r="J54" s="49"/>
      <c r="K54" s="24"/>
      <c r="L54" s="24"/>
      <c r="M54" s="24"/>
      <c r="N54" s="24"/>
      <c r="O54" s="24"/>
      <c r="P54" s="50"/>
      <c r="Q54" s="24"/>
      <c r="R54" s="22"/>
    </row>
    <row r="55" spans="2:18">
      <c r="B55" s="21"/>
      <c r="C55" s="24"/>
      <c r="D55" s="49"/>
      <c r="E55" s="24"/>
      <c r="F55" s="24"/>
      <c r="G55" s="24"/>
      <c r="H55" s="50"/>
      <c r="I55" s="24"/>
      <c r="J55" s="49"/>
      <c r="K55" s="24"/>
      <c r="L55" s="24"/>
      <c r="M55" s="24"/>
      <c r="N55" s="24"/>
      <c r="O55" s="24"/>
      <c r="P55" s="50"/>
      <c r="Q55" s="24"/>
      <c r="R55" s="22"/>
    </row>
    <row r="56" spans="2:18">
      <c r="B56" s="21"/>
      <c r="C56" s="24"/>
      <c r="D56" s="49"/>
      <c r="E56" s="24"/>
      <c r="F56" s="24"/>
      <c r="G56" s="24"/>
      <c r="H56" s="50"/>
      <c r="I56" s="24"/>
      <c r="J56" s="49"/>
      <c r="K56" s="24"/>
      <c r="L56" s="24"/>
      <c r="M56" s="24"/>
      <c r="N56" s="24"/>
      <c r="O56" s="24"/>
      <c r="P56" s="50"/>
      <c r="Q56" s="24"/>
      <c r="R56" s="22"/>
    </row>
    <row r="57" spans="2:18">
      <c r="B57" s="21"/>
      <c r="C57" s="24"/>
      <c r="D57" s="49"/>
      <c r="E57" s="24"/>
      <c r="F57" s="24"/>
      <c r="G57" s="24"/>
      <c r="H57" s="50"/>
      <c r="I57" s="24"/>
      <c r="J57" s="49"/>
      <c r="K57" s="24"/>
      <c r="L57" s="24"/>
      <c r="M57" s="24"/>
      <c r="N57" s="24"/>
      <c r="O57" s="24"/>
      <c r="P57" s="50"/>
      <c r="Q57" s="24"/>
      <c r="R57" s="22"/>
    </row>
    <row r="58" spans="2:18">
      <c r="B58" s="21"/>
      <c r="C58" s="24"/>
      <c r="D58" s="49"/>
      <c r="E58" s="24"/>
      <c r="F58" s="24"/>
      <c r="G58" s="24"/>
      <c r="H58" s="50"/>
      <c r="I58" s="24"/>
      <c r="J58" s="49"/>
      <c r="K58" s="24"/>
      <c r="L58" s="24"/>
      <c r="M58" s="24"/>
      <c r="N58" s="24"/>
      <c r="O58" s="24"/>
      <c r="P58" s="50"/>
      <c r="Q58" s="24"/>
      <c r="R58" s="22"/>
    </row>
    <row r="59" spans="2:18" s="1" customFormat="1" ht="15">
      <c r="B59" s="31"/>
      <c r="C59" s="32"/>
      <c r="D59" s="51" t="s">
        <v>50</v>
      </c>
      <c r="E59" s="52"/>
      <c r="F59" s="52"/>
      <c r="G59" s="53" t="s">
        <v>51</v>
      </c>
      <c r="H59" s="54"/>
      <c r="I59" s="32"/>
      <c r="J59" s="51" t="s">
        <v>50</v>
      </c>
      <c r="K59" s="52"/>
      <c r="L59" s="52"/>
      <c r="M59" s="52"/>
      <c r="N59" s="53" t="s">
        <v>51</v>
      </c>
      <c r="O59" s="52"/>
      <c r="P59" s="54"/>
      <c r="Q59" s="32"/>
      <c r="R59" s="33"/>
    </row>
    <row r="60" spans="2:18">
      <c r="B60" s="21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2"/>
    </row>
    <row r="61" spans="2:18" s="1" customFormat="1" ht="15">
      <c r="B61" s="31"/>
      <c r="C61" s="32"/>
      <c r="D61" s="46" t="s">
        <v>52</v>
      </c>
      <c r="E61" s="47"/>
      <c r="F61" s="47"/>
      <c r="G61" s="47"/>
      <c r="H61" s="48"/>
      <c r="I61" s="32"/>
      <c r="J61" s="46" t="s">
        <v>53</v>
      </c>
      <c r="K61" s="47"/>
      <c r="L61" s="47"/>
      <c r="M61" s="47"/>
      <c r="N61" s="47"/>
      <c r="O61" s="47"/>
      <c r="P61" s="48"/>
      <c r="Q61" s="32"/>
      <c r="R61" s="33"/>
    </row>
    <row r="62" spans="2:18">
      <c r="B62" s="21"/>
      <c r="C62" s="24"/>
      <c r="D62" s="49"/>
      <c r="E62" s="24"/>
      <c r="F62" s="24"/>
      <c r="G62" s="24"/>
      <c r="H62" s="50"/>
      <c r="I62" s="24"/>
      <c r="J62" s="49"/>
      <c r="K62" s="24"/>
      <c r="L62" s="24"/>
      <c r="M62" s="24"/>
      <c r="N62" s="24"/>
      <c r="O62" s="24"/>
      <c r="P62" s="50"/>
      <c r="Q62" s="24"/>
      <c r="R62" s="22"/>
    </row>
    <row r="63" spans="2:18">
      <c r="B63" s="21"/>
      <c r="C63" s="24"/>
      <c r="D63" s="49"/>
      <c r="E63" s="24"/>
      <c r="F63" s="24"/>
      <c r="G63" s="24"/>
      <c r="H63" s="50"/>
      <c r="I63" s="24"/>
      <c r="J63" s="49"/>
      <c r="K63" s="24"/>
      <c r="L63" s="24"/>
      <c r="M63" s="24"/>
      <c r="N63" s="24"/>
      <c r="O63" s="24"/>
      <c r="P63" s="50"/>
      <c r="Q63" s="24"/>
      <c r="R63" s="22"/>
    </row>
    <row r="64" spans="2:18">
      <c r="B64" s="21"/>
      <c r="C64" s="24"/>
      <c r="D64" s="49"/>
      <c r="E64" s="24"/>
      <c r="F64" s="24"/>
      <c r="G64" s="24"/>
      <c r="H64" s="50"/>
      <c r="I64" s="24"/>
      <c r="J64" s="49"/>
      <c r="K64" s="24"/>
      <c r="L64" s="24"/>
      <c r="M64" s="24"/>
      <c r="N64" s="24"/>
      <c r="O64" s="24"/>
      <c r="P64" s="50"/>
      <c r="Q64" s="24"/>
      <c r="R64" s="22"/>
    </row>
    <row r="65" spans="2:18">
      <c r="B65" s="21"/>
      <c r="C65" s="24"/>
      <c r="D65" s="49"/>
      <c r="E65" s="24"/>
      <c r="F65" s="24"/>
      <c r="G65" s="24"/>
      <c r="H65" s="50"/>
      <c r="I65" s="24"/>
      <c r="J65" s="49"/>
      <c r="K65" s="24"/>
      <c r="L65" s="24"/>
      <c r="M65" s="24"/>
      <c r="N65" s="24"/>
      <c r="O65" s="24"/>
      <c r="P65" s="50"/>
      <c r="Q65" s="24"/>
      <c r="R65" s="22"/>
    </row>
    <row r="66" spans="2:18">
      <c r="B66" s="21"/>
      <c r="C66" s="24"/>
      <c r="D66" s="49"/>
      <c r="E66" s="24"/>
      <c r="F66" s="24"/>
      <c r="G66" s="24"/>
      <c r="H66" s="50"/>
      <c r="I66" s="24"/>
      <c r="J66" s="49"/>
      <c r="K66" s="24"/>
      <c r="L66" s="24"/>
      <c r="M66" s="24"/>
      <c r="N66" s="24"/>
      <c r="O66" s="24"/>
      <c r="P66" s="50"/>
      <c r="Q66" s="24"/>
      <c r="R66" s="22"/>
    </row>
    <row r="67" spans="2:18">
      <c r="B67" s="21"/>
      <c r="C67" s="24"/>
      <c r="D67" s="49"/>
      <c r="E67" s="24"/>
      <c r="F67" s="24"/>
      <c r="G67" s="24"/>
      <c r="H67" s="50"/>
      <c r="I67" s="24"/>
      <c r="J67" s="49"/>
      <c r="K67" s="24"/>
      <c r="L67" s="24"/>
      <c r="M67" s="24"/>
      <c r="N67" s="24"/>
      <c r="O67" s="24"/>
      <c r="P67" s="50"/>
      <c r="Q67" s="24"/>
      <c r="R67" s="22"/>
    </row>
    <row r="68" spans="2:18">
      <c r="B68" s="21"/>
      <c r="C68" s="24"/>
      <c r="D68" s="49"/>
      <c r="E68" s="24"/>
      <c r="F68" s="24"/>
      <c r="G68" s="24"/>
      <c r="H68" s="50"/>
      <c r="I68" s="24"/>
      <c r="J68" s="49"/>
      <c r="K68" s="24"/>
      <c r="L68" s="24"/>
      <c r="M68" s="24"/>
      <c r="N68" s="24"/>
      <c r="O68" s="24"/>
      <c r="P68" s="50"/>
      <c r="Q68" s="24"/>
      <c r="R68" s="22"/>
    </row>
    <row r="69" spans="2:18">
      <c r="B69" s="21"/>
      <c r="C69" s="24"/>
      <c r="D69" s="49"/>
      <c r="E69" s="24"/>
      <c r="F69" s="24"/>
      <c r="G69" s="24"/>
      <c r="H69" s="50"/>
      <c r="I69" s="24"/>
      <c r="J69" s="49"/>
      <c r="K69" s="24"/>
      <c r="L69" s="24"/>
      <c r="M69" s="24"/>
      <c r="N69" s="24"/>
      <c r="O69" s="24"/>
      <c r="P69" s="50"/>
      <c r="Q69" s="24"/>
      <c r="R69" s="22"/>
    </row>
    <row r="70" spans="2:18" s="1" customFormat="1" ht="15">
      <c r="B70" s="31"/>
      <c r="C70" s="32"/>
      <c r="D70" s="51" t="s">
        <v>50</v>
      </c>
      <c r="E70" s="52"/>
      <c r="F70" s="52"/>
      <c r="G70" s="53" t="s">
        <v>51</v>
      </c>
      <c r="H70" s="54"/>
      <c r="I70" s="32"/>
      <c r="J70" s="51" t="s">
        <v>50</v>
      </c>
      <c r="K70" s="52"/>
      <c r="L70" s="52"/>
      <c r="M70" s="52"/>
      <c r="N70" s="53" t="s">
        <v>51</v>
      </c>
      <c r="O70" s="52"/>
      <c r="P70" s="54"/>
      <c r="Q70" s="32"/>
      <c r="R70" s="33"/>
    </row>
    <row r="71" spans="2:18" s="1" customFormat="1" ht="14.45" customHeight="1">
      <c r="B71" s="55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7"/>
    </row>
    <row r="75" spans="2:18" s="1" customFormat="1" ht="6.95" customHeight="1">
      <c r="B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60"/>
    </row>
    <row r="76" spans="2:18" s="1" customFormat="1" ht="36.950000000000003" customHeight="1">
      <c r="B76" s="31"/>
      <c r="C76" s="174" t="s">
        <v>108</v>
      </c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33"/>
    </row>
    <row r="77" spans="2:18" s="1" customFormat="1" ht="6.95" customHeight="1"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</row>
    <row r="78" spans="2:18" s="1" customFormat="1" ht="30" customHeight="1">
      <c r="B78" s="31"/>
      <c r="C78" s="28" t="s">
        <v>17</v>
      </c>
      <c r="D78" s="32"/>
      <c r="E78" s="32"/>
      <c r="F78" s="203" t="str">
        <f>F6</f>
        <v>Olomouc - Úprava cest na hřbitově</v>
      </c>
      <c r="G78" s="204"/>
      <c r="H78" s="204"/>
      <c r="I78" s="204"/>
      <c r="J78" s="204"/>
      <c r="K78" s="204"/>
      <c r="L78" s="204"/>
      <c r="M78" s="204"/>
      <c r="N78" s="204"/>
      <c r="O78" s="204"/>
      <c r="P78" s="204"/>
      <c r="Q78" s="32"/>
      <c r="R78" s="33"/>
    </row>
    <row r="79" spans="2:18" s="1" customFormat="1" ht="36.950000000000003" customHeight="1">
      <c r="B79" s="31"/>
      <c r="C79" s="65" t="s">
        <v>104</v>
      </c>
      <c r="D79" s="32"/>
      <c r="E79" s="32"/>
      <c r="F79" s="176" t="str">
        <f>F7</f>
        <v>SO 101 - Chodník - úsek A (ke Globusu)</v>
      </c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32"/>
      <c r="R79" s="33"/>
    </row>
    <row r="80" spans="2:18" s="1" customFormat="1" ht="6.95" customHeight="1"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3"/>
    </row>
    <row r="81" spans="2:47" s="1" customFormat="1" ht="18" customHeight="1">
      <c r="B81" s="31"/>
      <c r="C81" s="28" t="s">
        <v>21</v>
      </c>
      <c r="D81" s="32"/>
      <c r="E81" s="32"/>
      <c r="F81" s="26" t="str">
        <f>F9</f>
        <v>Olomouc - Neředín</v>
      </c>
      <c r="G81" s="32"/>
      <c r="H81" s="32"/>
      <c r="I81" s="32"/>
      <c r="J81" s="32"/>
      <c r="K81" s="28" t="s">
        <v>23</v>
      </c>
      <c r="L81" s="32"/>
      <c r="M81" s="207">
        <f>IF(O9="","",O9)</f>
        <v>42914</v>
      </c>
      <c r="N81" s="207"/>
      <c r="O81" s="207"/>
      <c r="P81" s="207"/>
      <c r="Q81" s="32"/>
      <c r="R81" s="33"/>
    </row>
    <row r="82" spans="2:47" s="1" customFormat="1" ht="6.95" customHeight="1"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3"/>
    </row>
    <row r="83" spans="2:47" s="1" customFormat="1" ht="15">
      <c r="B83" s="31"/>
      <c r="C83" s="28" t="s">
        <v>24</v>
      </c>
      <c r="D83" s="32"/>
      <c r="E83" s="32"/>
      <c r="F83" s="26" t="str">
        <f>E12</f>
        <v xml:space="preserve"> </v>
      </c>
      <c r="G83" s="32"/>
      <c r="H83" s="32"/>
      <c r="I83" s="32"/>
      <c r="J83" s="32"/>
      <c r="K83" s="28" t="s">
        <v>29</v>
      </c>
      <c r="L83" s="32"/>
      <c r="M83" s="183" t="str">
        <f>E18</f>
        <v>Dopravní projektování s.r.o.</v>
      </c>
      <c r="N83" s="183"/>
      <c r="O83" s="183"/>
      <c r="P83" s="183"/>
      <c r="Q83" s="183"/>
      <c r="R83" s="33"/>
    </row>
    <row r="84" spans="2:47" s="1" customFormat="1" ht="14.45" customHeight="1">
      <c r="B84" s="31"/>
      <c r="C84" s="28" t="s">
        <v>28</v>
      </c>
      <c r="D84" s="32"/>
      <c r="E84" s="32"/>
      <c r="F84" s="26" t="str">
        <f>IF(E15="","",E15)</f>
        <v xml:space="preserve"> </v>
      </c>
      <c r="G84" s="32"/>
      <c r="H84" s="32"/>
      <c r="I84" s="32"/>
      <c r="J84" s="32"/>
      <c r="K84" s="28" t="s">
        <v>33</v>
      </c>
      <c r="L84" s="32"/>
      <c r="M84" s="183" t="str">
        <f>E21</f>
        <v xml:space="preserve"> </v>
      </c>
      <c r="N84" s="183"/>
      <c r="O84" s="183"/>
      <c r="P84" s="183"/>
      <c r="Q84" s="183"/>
      <c r="R84" s="33"/>
    </row>
    <row r="85" spans="2:47" s="1" customFormat="1" ht="10.35" customHeight="1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3"/>
    </row>
    <row r="86" spans="2:47" s="1" customFormat="1" ht="29.25" customHeight="1">
      <c r="B86" s="31"/>
      <c r="C86" s="213" t="s">
        <v>109</v>
      </c>
      <c r="D86" s="214"/>
      <c r="E86" s="214"/>
      <c r="F86" s="214"/>
      <c r="G86" s="214"/>
      <c r="H86" s="42"/>
      <c r="I86" s="42"/>
      <c r="J86" s="42"/>
      <c r="K86" s="42"/>
      <c r="L86" s="42"/>
      <c r="M86" s="42"/>
      <c r="N86" s="213" t="s">
        <v>110</v>
      </c>
      <c r="O86" s="214"/>
      <c r="P86" s="214"/>
      <c r="Q86" s="214"/>
      <c r="R86" s="33"/>
    </row>
    <row r="87" spans="2:47" s="1" customFormat="1" ht="10.35" customHeight="1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3"/>
    </row>
    <row r="88" spans="2:47" s="1" customFormat="1" ht="29.25" customHeight="1">
      <c r="B88" s="31"/>
      <c r="C88" s="104" t="s">
        <v>111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154">
        <f>N117</f>
        <v>762140.49000000011</v>
      </c>
      <c r="O88" s="211"/>
      <c r="P88" s="211"/>
      <c r="Q88" s="211"/>
      <c r="R88" s="33"/>
      <c r="AU88" s="17" t="s">
        <v>112</v>
      </c>
    </row>
    <row r="89" spans="2:47" s="6" customFormat="1" ht="24.95" customHeight="1">
      <c r="B89" s="105"/>
      <c r="C89" s="106"/>
      <c r="D89" s="107" t="s">
        <v>113</v>
      </c>
      <c r="E89" s="106"/>
      <c r="F89" s="106"/>
      <c r="G89" s="106"/>
      <c r="H89" s="106"/>
      <c r="I89" s="106"/>
      <c r="J89" s="106"/>
      <c r="K89" s="106"/>
      <c r="L89" s="106"/>
      <c r="M89" s="106"/>
      <c r="N89" s="197">
        <f>N118</f>
        <v>762140.49000000011</v>
      </c>
      <c r="O89" s="198"/>
      <c r="P89" s="198"/>
      <c r="Q89" s="198"/>
      <c r="R89" s="108"/>
    </row>
    <row r="90" spans="2:47" s="7" customFormat="1" ht="19.899999999999999" customHeight="1">
      <c r="B90" s="109"/>
      <c r="C90" s="110"/>
      <c r="D90" s="111" t="s">
        <v>114</v>
      </c>
      <c r="E90" s="110"/>
      <c r="F90" s="110"/>
      <c r="G90" s="110"/>
      <c r="H90" s="110"/>
      <c r="I90" s="110"/>
      <c r="J90" s="110"/>
      <c r="K90" s="110"/>
      <c r="L90" s="110"/>
      <c r="M90" s="110"/>
      <c r="N90" s="199">
        <f>N119</f>
        <v>405031.75</v>
      </c>
      <c r="O90" s="200"/>
      <c r="P90" s="200"/>
      <c r="Q90" s="200"/>
      <c r="R90" s="112"/>
    </row>
    <row r="91" spans="2:47" s="7" customFormat="1" ht="19.899999999999999" customHeight="1">
      <c r="B91" s="109"/>
      <c r="C91" s="110"/>
      <c r="D91" s="111" t="s">
        <v>115</v>
      </c>
      <c r="E91" s="110"/>
      <c r="F91" s="110"/>
      <c r="G91" s="110"/>
      <c r="H91" s="110"/>
      <c r="I91" s="110"/>
      <c r="J91" s="110"/>
      <c r="K91" s="110"/>
      <c r="L91" s="110"/>
      <c r="M91" s="110"/>
      <c r="N91" s="199">
        <f>N145</f>
        <v>33668.69</v>
      </c>
      <c r="O91" s="200"/>
      <c r="P91" s="200"/>
      <c r="Q91" s="200"/>
      <c r="R91" s="112"/>
    </row>
    <row r="92" spans="2:47" s="7" customFormat="1" ht="19.899999999999999" customHeight="1">
      <c r="B92" s="109"/>
      <c r="C92" s="110"/>
      <c r="D92" s="111" t="s">
        <v>116</v>
      </c>
      <c r="E92" s="110"/>
      <c r="F92" s="110"/>
      <c r="G92" s="110"/>
      <c r="H92" s="110"/>
      <c r="I92" s="110"/>
      <c r="J92" s="110"/>
      <c r="K92" s="110"/>
      <c r="L92" s="110"/>
      <c r="M92" s="110"/>
      <c r="N92" s="199">
        <f>N147</f>
        <v>211765.58</v>
      </c>
      <c r="O92" s="200"/>
      <c r="P92" s="200"/>
      <c r="Q92" s="200"/>
      <c r="R92" s="112"/>
    </row>
    <row r="93" spans="2:47" s="7" customFormat="1" ht="19.899999999999999" customHeight="1">
      <c r="B93" s="109"/>
      <c r="C93" s="110"/>
      <c r="D93" s="111" t="s">
        <v>117</v>
      </c>
      <c r="E93" s="110"/>
      <c r="F93" s="110"/>
      <c r="G93" s="110"/>
      <c r="H93" s="110"/>
      <c r="I93" s="110"/>
      <c r="J93" s="110"/>
      <c r="K93" s="110"/>
      <c r="L93" s="110"/>
      <c r="M93" s="110"/>
      <c r="N93" s="199">
        <f>N155</f>
        <v>1730</v>
      </c>
      <c r="O93" s="200"/>
      <c r="P93" s="200"/>
      <c r="Q93" s="200"/>
      <c r="R93" s="112"/>
    </row>
    <row r="94" spans="2:47" s="7" customFormat="1" ht="19.899999999999999" customHeight="1">
      <c r="B94" s="109"/>
      <c r="C94" s="110"/>
      <c r="D94" s="111" t="s">
        <v>118</v>
      </c>
      <c r="E94" s="110"/>
      <c r="F94" s="110"/>
      <c r="G94" s="110"/>
      <c r="H94" s="110"/>
      <c r="I94" s="110"/>
      <c r="J94" s="110"/>
      <c r="K94" s="110"/>
      <c r="L94" s="110"/>
      <c r="M94" s="110"/>
      <c r="N94" s="199">
        <f>N157</f>
        <v>78134.300000000017</v>
      </c>
      <c r="O94" s="200"/>
      <c r="P94" s="200"/>
      <c r="Q94" s="200"/>
      <c r="R94" s="112"/>
    </row>
    <row r="95" spans="2:47" s="7" customFormat="1" ht="19.899999999999999" customHeight="1">
      <c r="B95" s="109"/>
      <c r="C95" s="110"/>
      <c r="D95" s="111" t="s">
        <v>119</v>
      </c>
      <c r="E95" s="110"/>
      <c r="F95" s="110"/>
      <c r="G95" s="110"/>
      <c r="H95" s="110"/>
      <c r="I95" s="110"/>
      <c r="J95" s="110"/>
      <c r="K95" s="110"/>
      <c r="L95" s="110"/>
      <c r="M95" s="110"/>
      <c r="N95" s="199">
        <f>N166</f>
        <v>13270.869999999999</v>
      </c>
      <c r="O95" s="200"/>
      <c r="P95" s="200"/>
      <c r="Q95" s="200"/>
      <c r="R95" s="112"/>
    </row>
    <row r="96" spans="2:47" s="7" customFormat="1" ht="19.899999999999999" customHeight="1">
      <c r="B96" s="109"/>
      <c r="C96" s="110"/>
      <c r="D96" s="111" t="s">
        <v>120</v>
      </c>
      <c r="E96" s="110"/>
      <c r="F96" s="110"/>
      <c r="G96" s="110"/>
      <c r="H96" s="110"/>
      <c r="I96" s="110"/>
      <c r="J96" s="110"/>
      <c r="K96" s="110"/>
      <c r="L96" s="110"/>
      <c r="M96" s="110"/>
      <c r="N96" s="199">
        <f>N172</f>
        <v>18539.3</v>
      </c>
      <c r="O96" s="200"/>
      <c r="P96" s="200"/>
      <c r="Q96" s="200"/>
      <c r="R96" s="112"/>
    </row>
    <row r="97" spans="2:21" s="1" customFormat="1" ht="21.75" customHeight="1">
      <c r="B97" s="31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3"/>
    </row>
    <row r="98" spans="2:21" s="1" customFormat="1" ht="29.25" customHeight="1">
      <c r="B98" s="31"/>
      <c r="C98" s="104" t="s">
        <v>121</v>
      </c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211">
        <v>0</v>
      </c>
      <c r="O98" s="212"/>
      <c r="P98" s="212"/>
      <c r="Q98" s="212"/>
      <c r="R98" s="33"/>
      <c r="T98" s="113"/>
      <c r="U98" s="114" t="s">
        <v>38</v>
      </c>
    </row>
    <row r="99" spans="2:21" s="1" customFormat="1" ht="18" customHeight="1">
      <c r="B99" s="31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3"/>
    </row>
    <row r="100" spans="2:21" s="1" customFormat="1" ht="29.25" customHeight="1">
      <c r="B100" s="31"/>
      <c r="C100" s="98" t="s">
        <v>96</v>
      </c>
      <c r="D100" s="42"/>
      <c r="E100" s="42"/>
      <c r="F100" s="42"/>
      <c r="G100" s="42"/>
      <c r="H100" s="42"/>
      <c r="I100" s="42"/>
      <c r="J100" s="42"/>
      <c r="K100" s="42"/>
      <c r="L100" s="165">
        <f>ROUND(SUM(N88+N98),2)</f>
        <v>762140.49</v>
      </c>
      <c r="M100" s="165"/>
      <c r="N100" s="165"/>
      <c r="O100" s="165"/>
      <c r="P100" s="165"/>
      <c r="Q100" s="165"/>
      <c r="R100" s="33"/>
    </row>
    <row r="101" spans="2:21" s="1" customFormat="1" ht="6.95" customHeight="1">
      <c r="B101" s="55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7"/>
    </row>
    <row r="105" spans="2:21" s="1" customFormat="1" ht="6.95" customHeight="1">
      <c r="B105" s="58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60"/>
    </row>
    <row r="106" spans="2:21" s="1" customFormat="1" ht="36.950000000000003" customHeight="1">
      <c r="B106" s="31"/>
      <c r="C106" s="174" t="s">
        <v>122</v>
      </c>
      <c r="D106" s="202"/>
      <c r="E106" s="202"/>
      <c r="F106" s="202"/>
      <c r="G106" s="202"/>
      <c r="H106" s="202"/>
      <c r="I106" s="202"/>
      <c r="J106" s="202"/>
      <c r="K106" s="202"/>
      <c r="L106" s="202"/>
      <c r="M106" s="202"/>
      <c r="N106" s="202"/>
      <c r="O106" s="202"/>
      <c r="P106" s="202"/>
      <c r="Q106" s="202"/>
      <c r="R106" s="33"/>
    </row>
    <row r="107" spans="2:21" s="1" customFormat="1" ht="6.95" customHeight="1">
      <c r="B107" s="31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3"/>
    </row>
    <row r="108" spans="2:21" s="1" customFormat="1" ht="30" customHeight="1">
      <c r="B108" s="31"/>
      <c r="C108" s="28" t="s">
        <v>17</v>
      </c>
      <c r="D108" s="32"/>
      <c r="E108" s="32"/>
      <c r="F108" s="203" t="str">
        <f>F6</f>
        <v>Olomouc - Úprava cest na hřbitově</v>
      </c>
      <c r="G108" s="204"/>
      <c r="H108" s="204"/>
      <c r="I108" s="204"/>
      <c r="J108" s="204"/>
      <c r="K108" s="204"/>
      <c r="L108" s="204"/>
      <c r="M108" s="204"/>
      <c r="N108" s="204"/>
      <c r="O108" s="204"/>
      <c r="P108" s="204"/>
      <c r="Q108" s="32"/>
      <c r="R108" s="33"/>
    </row>
    <row r="109" spans="2:21" s="1" customFormat="1" ht="36.950000000000003" customHeight="1">
      <c r="B109" s="31"/>
      <c r="C109" s="65" t="s">
        <v>104</v>
      </c>
      <c r="D109" s="32"/>
      <c r="E109" s="32"/>
      <c r="F109" s="176" t="str">
        <f>F7</f>
        <v>SO 101 - Chodník - úsek A (ke Globusu)</v>
      </c>
      <c r="G109" s="202"/>
      <c r="H109" s="202"/>
      <c r="I109" s="202"/>
      <c r="J109" s="202"/>
      <c r="K109" s="202"/>
      <c r="L109" s="202"/>
      <c r="M109" s="202"/>
      <c r="N109" s="202"/>
      <c r="O109" s="202"/>
      <c r="P109" s="202"/>
      <c r="Q109" s="32"/>
      <c r="R109" s="33"/>
    </row>
    <row r="110" spans="2:21" s="1" customFormat="1" ht="6.95" customHeight="1">
      <c r="B110" s="31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3"/>
    </row>
    <row r="111" spans="2:21" s="1" customFormat="1" ht="18" customHeight="1">
      <c r="B111" s="31"/>
      <c r="C111" s="28" t="s">
        <v>21</v>
      </c>
      <c r="D111" s="32"/>
      <c r="E111" s="32"/>
      <c r="F111" s="26" t="str">
        <f>F9</f>
        <v>Olomouc - Neředín</v>
      </c>
      <c r="G111" s="32"/>
      <c r="H111" s="32"/>
      <c r="I111" s="32"/>
      <c r="J111" s="32"/>
      <c r="K111" s="28" t="s">
        <v>23</v>
      </c>
      <c r="L111" s="32"/>
      <c r="M111" s="207">
        <f>IF(O9="","",O9)</f>
        <v>42914</v>
      </c>
      <c r="N111" s="207"/>
      <c r="O111" s="207"/>
      <c r="P111" s="207"/>
      <c r="Q111" s="32"/>
      <c r="R111" s="33"/>
    </row>
    <row r="112" spans="2:21" s="1" customFormat="1" ht="6.95" customHeight="1">
      <c r="B112" s="31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3"/>
    </row>
    <row r="113" spans="2:65" s="1" customFormat="1" ht="15">
      <c r="B113" s="31"/>
      <c r="C113" s="28" t="s">
        <v>24</v>
      </c>
      <c r="D113" s="32"/>
      <c r="E113" s="32"/>
      <c r="F113" s="26" t="str">
        <f>E12</f>
        <v xml:space="preserve"> </v>
      </c>
      <c r="G113" s="32"/>
      <c r="H113" s="32"/>
      <c r="I113" s="32"/>
      <c r="J113" s="32"/>
      <c r="K113" s="28" t="s">
        <v>29</v>
      </c>
      <c r="L113" s="32"/>
      <c r="M113" s="183" t="str">
        <f>E18</f>
        <v>Dopravní projektování s.r.o.</v>
      </c>
      <c r="N113" s="183"/>
      <c r="O113" s="183"/>
      <c r="P113" s="183"/>
      <c r="Q113" s="183"/>
      <c r="R113" s="33"/>
    </row>
    <row r="114" spans="2:65" s="1" customFormat="1" ht="14.45" customHeight="1">
      <c r="B114" s="31"/>
      <c r="C114" s="28" t="s">
        <v>28</v>
      </c>
      <c r="D114" s="32"/>
      <c r="E114" s="32"/>
      <c r="F114" s="26" t="str">
        <f>IF(E15="","",E15)</f>
        <v xml:space="preserve"> </v>
      </c>
      <c r="G114" s="32"/>
      <c r="H114" s="32"/>
      <c r="I114" s="32"/>
      <c r="J114" s="32"/>
      <c r="K114" s="28" t="s">
        <v>33</v>
      </c>
      <c r="L114" s="32"/>
      <c r="M114" s="183" t="str">
        <f>E21</f>
        <v xml:space="preserve"> </v>
      </c>
      <c r="N114" s="183"/>
      <c r="O114" s="183"/>
      <c r="P114" s="183"/>
      <c r="Q114" s="183"/>
      <c r="R114" s="33"/>
    </row>
    <row r="115" spans="2:65" s="1" customFormat="1" ht="10.35" customHeight="1">
      <c r="B115" s="31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3"/>
    </row>
    <row r="116" spans="2:65" s="8" customFormat="1" ht="29.25" customHeight="1">
      <c r="B116" s="115"/>
      <c r="C116" s="116" t="s">
        <v>123</v>
      </c>
      <c r="D116" s="117" t="s">
        <v>124</v>
      </c>
      <c r="E116" s="117" t="s">
        <v>56</v>
      </c>
      <c r="F116" s="208" t="s">
        <v>125</v>
      </c>
      <c r="G116" s="208"/>
      <c r="H116" s="208"/>
      <c r="I116" s="208"/>
      <c r="J116" s="117" t="s">
        <v>126</v>
      </c>
      <c r="K116" s="117" t="s">
        <v>127</v>
      </c>
      <c r="L116" s="209" t="s">
        <v>128</v>
      </c>
      <c r="M116" s="209"/>
      <c r="N116" s="208" t="s">
        <v>110</v>
      </c>
      <c r="O116" s="208"/>
      <c r="P116" s="208"/>
      <c r="Q116" s="210"/>
      <c r="R116" s="118"/>
      <c r="T116" s="71" t="s">
        <v>129</v>
      </c>
      <c r="U116" s="72" t="s">
        <v>38</v>
      </c>
      <c r="V116" s="72" t="s">
        <v>130</v>
      </c>
      <c r="W116" s="72" t="s">
        <v>131</v>
      </c>
      <c r="X116" s="72" t="s">
        <v>132</v>
      </c>
      <c r="Y116" s="72" t="s">
        <v>133</v>
      </c>
      <c r="Z116" s="72" t="s">
        <v>134</v>
      </c>
      <c r="AA116" s="73" t="s">
        <v>135</v>
      </c>
    </row>
    <row r="117" spans="2:65" s="1" customFormat="1" ht="29.25" customHeight="1">
      <c r="B117" s="31"/>
      <c r="C117" s="75" t="s">
        <v>106</v>
      </c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194">
        <f>BK117</f>
        <v>762140.49000000011</v>
      </c>
      <c r="O117" s="195"/>
      <c r="P117" s="195"/>
      <c r="Q117" s="195"/>
      <c r="R117" s="33"/>
      <c r="T117" s="74"/>
      <c r="U117" s="47"/>
      <c r="V117" s="47"/>
      <c r="W117" s="119">
        <f>W118</f>
        <v>0</v>
      </c>
      <c r="X117" s="47"/>
      <c r="Y117" s="119">
        <f>Y118</f>
        <v>109.69990999999999</v>
      </c>
      <c r="Z117" s="47"/>
      <c r="AA117" s="120">
        <f>AA118</f>
        <v>21.299000000000003</v>
      </c>
      <c r="AT117" s="17" t="s">
        <v>73</v>
      </c>
      <c r="AU117" s="17" t="s">
        <v>112</v>
      </c>
      <c r="BK117" s="121">
        <f>BK118</f>
        <v>762140.49000000011</v>
      </c>
    </row>
    <row r="118" spans="2:65" s="9" customFormat="1" ht="37.35" customHeight="1">
      <c r="B118" s="122"/>
      <c r="C118" s="123"/>
      <c r="D118" s="124" t="s">
        <v>113</v>
      </c>
      <c r="E118" s="124"/>
      <c r="F118" s="124"/>
      <c r="G118" s="124"/>
      <c r="H118" s="124"/>
      <c r="I118" s="124"/>
      <c r="J118" s="124"/>
      <c r="K118" s="124"/>
      <c r="L118" s="124"/>
      <c r="M118" s="124"/>
      <c r="N118" s="196">
        <f>BK118</f>
        <v>762140.49000000011</v>
      </c>
      <c r="O118" s="197"/>
      <c r="P118" s="197"/>
      <c r="Q118" s="197"/>
      <c r="R118" s="125"/>
      <c r="T118" s="126"/>
      <c r="U118" s="123"/>
      <c r="V118" s="123"/>
      <c r="W118" s="127">
        <f>W119+W145+W147+W155+W157+W166+W172</f>
        <v>0</v>
      </c>
      <c r="X118" s="123"/>
      <c r="Y118" s="127">
        <f>Y119+Y145+Y147+Y155+Y157+Y166+Y172</f>
        <v>109.69990999999999</v>
      </c>
      <c r="Z118" s="123"/>
      <c r="AA118" s="128">
        <f>AA119+AA145+AA147+AA155+AA157+AA166+AA172</f>
        <v>21.299000000000003</v>
      </c>
      <c r="AR118" s="129" t="s">
        <v>82</v>
      </c>
      <c r="AT118" s="130" t="s">
        <v>73</v>
      </c>
      <c r="AU118" s="130" t="s">
        <v>74</v>
      </c>
      <c r="AY118" s="129" t="s">
        <v>136</v>
      </c>
      <c r="BK118" s="131">
        <f>BK119+BK145+BK147+BK155+BK157+BK166+BK172</f>
        <v>762140.49000000011</v>
      </c>
    </row>
    <row r="119" spans="2:65" s="9" customFormat="1" ht="19.899999999999999" customHeight="1">
      <c r="B119" s="122"/>
      <c r="C119" s="123"/>
      <c r="D119" s="132" t="s">
        <v>114</v>
      </c>
      <c r="E119" s="132"/>
      <c r="F119" s="132"/>
      <c r="G119" s="132"/>
      <c r="H119" s="132"/>
      <c r="I119" s="132"/>
      <c r="J119" s="132"/>
      <c r="K119" s="132"/>
      <c r="L119" s="132"/>
      <c r="M119" s="132"/>
      <c r="N119" s="205">
        <f>BK119</f>
        <v>405031.75</v>
      </c>
      <c r="O119" s="206"/>
      <c r="P119" s="206"/>
      <c r="Q119" s="206"/>
      <c r="R119" s="125"/>
      <c r="T119" s="126"/>
      <c r="U119" s="123"/>
      <c r="V119" s="123"/>
      <c r="W119" s="127">
        <f>SUM(W120:W144)</f>
        <v>0</v>
      </c>
      <c r="X119" s="123"/>
      <c r="Y119" s="127">
        <f>SUM(Y120:Y144)</f>
        <v>0.13557</v>
      </c>
      <c r="Z119" s="123"/>
      <c r="AA119" s="128">
        <f>SUM(AA120:AA144)</f>
        <v>21.299000000000003</v>
      </c>
      <c r="AR119" s="129" t="s">
        <v>82</v>
      </c>
      <c r="AT119" s="130" t="s">
        <v>73</v>
      </c>
      <c r="AU119" s="130" t="s">
        <v>82</v>
      </c>
      <c r="AY119" s="129" t="s">
        <v>136</v>
      </c>
      <c r="BK119" s="131">
        <f>SUM(BK120:BK144)</f>
        <v>405031.75</v>
      </c>
    </row>
    <row r="120" spans="2:65" s="1" customFormat="1" ht="28.9" customHeight="1">
      <c r="B120" s="133"/>
      <c r="C120" s="134" t="s">
        <v>82</v>
      </c>
      <c r="D120" s="134" t="s">
        <v>137</v>
      </c>
      <c r="E120" s="135" t="s">
        <v>138</v>
      </c>
      <c r="F120" s="188" t="s">
        <v>139</v>
      </c>
      <c r="G120" s="188"/>
      <c r="H120" s="188"/>
      <c r="I120" s="188"/>
      <c r="J120" s="136" t="s">
        <v>140</v>
      </c>
      <c r="K120" s="137">
        <v>27</v>
      </c>
      <c r="L120" s="189">
        <v>45.9</v>
      </c>
      <c r="M120" s="189"/>
      <c r="N120" s="189">
        <f t="shared" ref="N120:N144" si="0">ROUND(L120*K120,2)</f>
        <v>1239.3</v>
      </c>
      <c r="O120" s="189"/>
      <c r="P120" s="189"/>
      <c r="Q120" s="189"/>
      <c r="R120" s="138"/>
      <c r="T120" s="139" t="s">
        <v>5</v>
      </c>
      <c r="U120" s="40" t="s">
        <v>39</v>
      </c>
      <c r="V120" s="140">
        <v>0</v>
      </c>
      <c r="W120" s="140">
        <f t="shared" ref="W120:W144" si="1">V120*K120</f>
        <v>0</v>
      </c>
      <c r="X120" s="140">
        <v>0</v>
      </c>
      <c r="Y120" s="140">
        <f t="shared" ref="Y120:Y144" si="2">X120*K120</f>
        <v>0</v>
      </c>
      <c r="Z120" s="140">
        <v>0.32</v>
      </c>
      <c r="AA120" s="141">
        <f t="shared" ref="AA120:AA144" si="3">Z120*K120</f>
        <v>8.64</v>
      </c>
      <c r="AR120" s="17" t="s">
        <v>141</v>
      </c>
      <c r="AT120" s="17" t="s">
        <v>137</v>
      </c>
      <c r="AU120" s="17" t="s">
        <v>102</v>
      </c>
      <c r="AY120" s="17" t="s">
        <v>136</v>
      </c>
      <c r="BE120" s="142">
        <f t="shared" ref="BE120:BE144" si="4">IF(U120="základní",N120,0)</f>
        <v>1239.3</v>
      </c>
      <c r="BF120" s="142">
        <f t="shared" ref="BF120:BF144" si="5">IF(U120="snížená",N120,0)</f>
        <v>0</v>
      </c>
      <c r="BG120" s="142">
        <f t="shared" ref="BG120:BG144" si="6">IF(U120="zákl. přenesená",N120,0)</f>
        <v>0</v>
      </c>
      <c r="BH120" s="142">
        <f t="shared" ref="BH120:BH144" si="7">IF(U120="sníž. přenesená",N120,0)</f>
        <v>0</v>
      </c>
      <c r="BI120" s="142">
        <f t="shared" ref="BI120:BI144" si="8">IF(U120="nulová",N120,0)</f>
        <v>0</v>
      </c>
      <c r="BJ120" s="17" t="s">
        <v>82</v>
      </c>
      <c r="BK120" s="142">
        <f t="shared" ref="BK120:BK144" si="9">ROUND(L120*K120,2)</f>
        <v>1239.3</v>
      </c>
      <c r="BL120" s="17" t="s">
        <v>141</v>
      </c>
      <c r="BM120" s="17" t="s">
        <v>142</v>
      </c>
    </row>
    <row r="121" spans="2:65" s="1" customFormat="1" ht="28.9" customHeight="1">
      <c r="B121" s="133"/>
      <c r="C121" s="134" t="s">
        <v>102</v>
      </c>
      <c r="D121" s="134" t="s">
        <v>137</v>
      </c>
      <c r="E121" s="135" t="s">
        <v>143</v>
      </c>
      <c r="F121" s="188" t="s">
        <v>144</v>
      </c>
      <c r="G121" s="188"/>
      <c r="H121" s="188"/>
      <c r="I121" s="188"/>
      <c r="J121" s="136" t="s">
        <v>140</v>
      </c>
      <c r="K121" s="137">
        <v>27</v>
      </c>
      <c r="L121" s="189">
        <v>428</v>
      </c>
      <c r="M121" s="189"/>
      <c r="N121" s="189">
        <f t="shared" si="0"/>
        <v>11556</v>
      </c>
      <c r="O121" s="189"/>
      <c r="P121" s="189"/>
      <c r="Q121" s="189"/>
      <c r="R121" s="138"/>
      <c r="T121" s="139" t="s">
        <v>5</v>
      </c>
      <c r="U121" s="40" t="s">
        <v>39</v>
      </c>
      <c r="V121" s="140">
        <v>0</v>
      </c>
      <c r="W121" s="140">
        <f t="shared" si="1"/>
        <v>0</v>
      </c>
      <c r="X121" s="140">
        <v>0</v>
      </c>
      <c r="Y121" s="140">
        <f t="shared" si="2"/>
        <v>0</v>
      </c>
      <c r="Z121" s="140">
        <v>0.44</v>
      </c>
      <c r="AA121" s="141">
        <f t="shared" si="3"/>
        <v>11.88</v>
      </c>
      <c r="AR121" s="17" t="s">
        <v>141</v>
      </c>
      <c r="AT121" s="17" t="s">
        <v>137</v>
      </c>
      <c r="AU121" s="17" t="s">
        <v>102</v>
      </c>
      <c r="AY121" s="17" t="s">
        <v>136</v>
      </c>
      <c r="BE121" s="142">
        <f t="shared" si="4"/>
        <v>11556</v>
      </c>
      <c r="BF121" s="142">
        <f t="shared" si="5"/>
        <v>0</v>
      </c>
      <c r="BG121" s="142">
        <f t="shared" si="6"/>
        <v>0</v>
      </c>
      <c r="BH121" s="142">
        <f t="shared" si="7"/>
        <v>0</v>
      </c>
      <c r="BI121" s="142">
        <f t="shared" si="8"/>
        <v>0</v>
      </c>
      <c r="BJ121" s="17" t="s">
        <v>82</v>
      </c>
      <c r="BK121" s="142">
        <f t="shared" si="9"/>
        <v>11556</v>
      </c>
      <c r="BL121" s="17" t="s">
        <v>141</v>
      </c>
      <c r="BM121" s="17" t="s">
        <v>145</v>
      </c>
    </row>
    <row r="122" spans="2:65" s="1" customFormat="1" ht="28.9" customHeight="1">
      <c r="B122" s="133"/>
      <c r="C122" s="134" t="s">
        <v>146</v>
      </c>
      <c r="D122" s="134" t="s">
        <v>137</v>
      </c>
      <c r="E122" s="135" t="s">
        <v>147</v>
      </c>
      <c r="F122" s="188" t="s">
        <v>148</v>
      </c>
      <c r="G122" s="188"/>
      <c r="H122" s="188"/>
      <c r="I122" s="188"/>
      <c r="J122" s="136" t="s">
        <v>149</v>
      </c>
      <c r="K122" s="137">
        <v>3.8</v>
      </c>
      <c r="L122" s="189">
        <v>49.2</v>
      </c>
      <c r="M122" s="189"/>
      <c r="N122" s="189">
        <f t="shared" si="0"/>
        <v>186.96</v>
      </c>
      <c r="O122" s="189"/>
      <c r="P122" s="189"/>
      <c r="Q122" s="189"/>
      <c r="R122" s="138"/>
      <c r="T122" s="139" t="s">
        <v>5</v>
      </c>
      <c r="U122" s="40" t="s">
        <v>39</v>
      </c>
      <c r="V122" s="140">
        <v>0</v>
      </c>
      <c r="W122" s="140">
        <f t="shared" si="1"/>
        <v>0</v>
      </c>
      <c r="X122" s="140">
        <v>0</v>
      </c>
      <c r="Y122" s="140">
        <f t="shared" si="2"/>
        <v>0</v>
      </c>
      <c r="Z122" s="140">
        <v>0.20499999999999999</v>
      </c>
      <c r="AA122" s="141">
        <f t="shared" si="3"/>
        <v>0.77899999999999991</v>
      </c>
      <c r="AR122" s="17" t="s">
        <v>141</v>
      </c>
      <c r="AT122" s="17" t="s">
        <v>137</v>
      </c>
      <c r="AU122" s="17" t="s">
        <v>102</v>
      </c>
      <c r="AY122" s="17" t="s">
        <v>136</v>
      </c>
      <c r="BE122" s="142">
        <f t="shared" si="4"/>
        <v>186.96</v>
      </c>
      <c r="BF122" s="142">
        <f t="shared" si="5"/>
        <v>0</v>
      </c>
      <c r="BG122" s="142">
        <f t="shared" si="6"/>
        <v>0</v>
      </c>
      <c r="BH122" s="142">
        <f t="shared" si="7"/>
        <v>0</v>
      </c>
      <c r="BI122" s="142">
        <f t="shared" si="8"/>
        <v>0</v>
      </c>
      <c r="BJ122" s="17" t="s">
        <v>82</v>
      </c>
      <c r="BK122" s="142">
        <f t="shared" si="9"/>
        <v>186.96</v>
      </c>
      <c r="BL122" s="17" t="s">
        <v>141</v>
      </c>
      <c r="BM122" s="17" t="s">
        <v>150</v>
      </c>
    </row>
    <row r="123" spans="2:65" s="1" customFormat="1" ht="40.15" customHeight="1">
      <c r="B123" s="133"/>
      <c r="C123" s="134" t="s">
        <v>141</v>
      </c>
      <c r="D123" s="134" t="s">
        <v>137</v>
      </c>
      <c r="E123" s="135" t="s">
        <v>151</v>
      </c>
      <c r="F123" s="188" t="s">
        <v>152</v>
      </c>
      <c r="G123" s="188"/>
      <c r="H123" s="188"/>
      <c r="I123" s="188"/>
      <c r="J123" s="136" t="s">
        <v>153</v>
      </c>
      <c r="K123" s="137">
        <v>177.72</v>
      </c>
      <c r="L123" s="189">
        <v>74.5</v>
      </c>
      <c r="M123" s="189"/>
      <c r="N123" s="189">
        <f t="shared" si="0"/>
        <v>13240.14</v>
      </c>
      <c r="O123" s="189"/>
      <c r="P123" s="189"/>
      <c r="Q123" s="189"/>
      <c r="R123" s="138"/>
      <c r="T123" s="139" t="s">
        <v>5</v>
      </c>
      <c r="U123" s="40" t="s">
        <v>39</v>
      </c>
      <c r="V123" s="140">
        <v>0</v>
      </c>
      <c r="W123" s="140">
        <f t="shared" si="1"/>
        <v>0</v>
      </c>
      <c r="X123" s="140">
        <v>0</v>
      </c>
      <c r="Y123" s="140">
        <f t="shared" si="2"/>
        <v>0</v>
      </c>
      <c r="Z123" s="140">
        <v>0</v>
      </c>
      <c r="AA123" s="141">
        <f t="shared" si="3"/>
        <v>0</v>
      </c>
      <c r="AR123" s="17" t="s">
        <v>141</v>
      </c>
      <c r="AT123" s="17" t="s">
        <v>137</v>
      </c>
      <c r="AU123" s="17" t="s">
        <v>102</v>
      </c>
      <c r="AY123" s="17" t="s">
        <v>136</v>
      </c>
      <c r="BE123" s="142">
        <f t="shared" si="4"/>
        <v>13240.14</v>
      </c>
      <c r="BF123" s="142">
        <f t="shared" si="5"/>
        <v>0</v>
      </c>
      <c r="BG123" s="142">
        <f t="shared" si="6"/>
        <v>0</v>
      </c>
      <c r="BH123" s="142">
        <f t="shared" si="7"/>
        <v>0</v>
      </c>
      <c r="BI123" s="142">
        <f t="shared" si="8"/>
        <v>0</v>
      </c>
      <c r="BJ123" s="17" t="s">
        <v>82</v>
      </c>
      <c r="BK123" s="142">
        <f t="shared" si="9"/>
        <v>13240.14</v>
      </c>
      <c r="BL123" s="17" t="s">
        <v>141</v>
      </c>
      <c r="BM123" s="17" t="s">
        <v>154</v>
      </c>
    </row>
    <row r="124" spans="2:65" s="1" customFormat="1" ht="40.15" customHeight="1">
      <c r="B124" s="133"/>
      <c r="C124" s="134" t="s">
        <v>155</v>
      </c>
      <c r="D124" s="134" t="s">
        <v>137</v>
      </c>
      <c r="E124" s="135" t="s">
        <v>156</v>
      </c>
      <c r="F124" s="188" t="s">
        <v>157</v>
      </c>
      <c r="G124" s="188"/>
      <c r="H124" s="188"/>
      <c r="I124" s="188"/>
      <c r="J124" s="136" t="s">
        <v>153</v>
      </c>
      <c r="K124" s="137">
        <v>16.38</v>
      </c>
      <c r="L124" s="189">
        <v>389</v>
      </c>
      <c r="M124" s="189"/>
      <c r="N124" s="189">
        <f t="shared" si="0"/>
        <v>6371.82</v>
      </c>
      <c r="O124" s="189"/>
      <c r="P124" s="189"/>
      <c r="Q124" s="189"/>
      <c r="R124" s="138"/>
      <c r="T124" s="139" t="s">
        <v>5</v>
      </c>
      <c r="U124" s="40" t="s">
        <v>39</v>
      </c>
      <c r="V124" s="140">
        <v>0</v>
      </c>
      <c r="W124" s="140">
        <f t="shared" si="1"/>
        <v>0</v>
      </c>
      <c r="X124" s="140">
        <v>0</v>
      </c>
      <c r="Y124" s="140">
        <f t="shared" si="2"/>
        <v>0</v>
      </c>
      <c r="Z124" s="140">
        <v>0</v>
      </c>
      <c r="AA124" s="141">
        <f t="shared" si="3"/>
        <v>0</v>
      </c>
      <c r="AR124" s="17" t="s">
        <v>141</v>
      </c>
      <c r="AT124" s="17" t="s">
        <v>137</v>
      </c>
      <c r="AU124" s="17" t="s">
        <v>102</v>
      </c>
      <c r="AY124" s="17" t="s">
        <v>136</v>
      </c>
      <c r="BE124" s="142">
        <f t="shared" si="4"/>
        <v>6371.82</v>
      </c>
      <c r="BF124" s="142">
        <f t="shared" si="5"/>
        <v>0</v>
      </c>
      <c r="BG124" s="142">
        <f t="shared" si="6"/>
        <v>0</v>
      </c>
      <c r="BH124" s="142">
        <f t="shared" si="7"/>
        <v>0</v>
      </c>
      <c r="BI124" s="142">
        <f t="shared" si="8"/>
        <v>0</v>
      </c>
      <c r="BJ124" s="17" t="s">
        <v>82</v>
      </c>
      <c r="BK124" s="142">
        <f t="shared" si="9"/>
        <v>6371.82</v>
      </c>
      <c r="BL124" s="17" t="s">
        <v>141</v>
      </c>
      <c r="BM124" s="17" t="s">
        <v>158</v>
      </c>
    </row>
    <row r="125" spans="2:65" s="1" customFormat="1" ht="28.9" customHeight="1">
      <c r="B125" s="133"/>
      <c r="C125" s="134" t="s">
        <v>159</v>
      </c>
      <c r="D125" s="134" t="s">
        <v>137</v>
      </c>
      <c r="E125" s="135" t="s">
        <v>160</v>
      </c>
      <c r="F125" s="188" t="s">
        <v>161</v>
      </c>
      <c r="G125" s="188"/>
      <c r="H125" s="188"/>
      <c r="I125" s="188"/>
      <c r="J125" s="136" t="s">
        <v>153</v>
      </c>
      <c r="K125" s="137">
        <v>25.277999999999999</v>
      </c>
      <c r="L125" s="189">
        <v>566</v>
      </c>
      <c r="M125" s="189"/>
      <c r="N125" s="189">
        <f t="shared" si="0"/>
        <v>14307.35</v>
      </c>
      <c r="O125" s="189"/>
      <c r="P125" s="189"/>
      <c r="Q125" s="189"/>
      <c r="R125" s="138"/>
      <c r="T125" s="139" t="s">
        <v>5</v>
      </c>
      <c r="U125" s="40" t="s">
        <v>39</v>
      </c>
      <c r="V125" s="140">
        <v>0</v>
      </c>
      <c r="W125" s="140">
        <f t="shared" si="1"/>
        <v>0</v>
      </c>
      <c r="X125" s="140">
        <v>0</v>
      </c>
      <c r="Y125" s="140">
        <f t="shared" si="2"/>
        <v>0</v>
      </c>
      <c r="Z125" s="140">
        <v>0</v>
      </c>
      <c r="AA125" s="141">
        <f t="shared" si="3"/>
        <v>0</v>
      </c>
      <c r="AR125" s="17" t="s">
        <v>141</v>
      </c>
      <c r="AT125" s="17" t="s">
        <v>137</v>
      </c>
      <c r="AU125" s="17" t="s">
        <v>102</v>
      </c>
      <c r="AY125" s="17" t="s">
        <v>136</v>
      </c>
      <c r="BE125" s="142">
        <f t="shared" si="4"/>
        <v>14307.35</v>
      </c>
      <c r="BF125" s="142">
        <f t="shared" si="5"/>
        <v>0</v>
      </c>
      <c r="BG125" s="142">
        <f t="shared" si="6"/>
        <v>0</v>
      </c>
      <c r="BH125" s="142">
        <f t="shared" si="7"/>
        <v>0</v>
      </c>
      <c r="BI125" s="142">
        <f t="shared" si="8"/>
        <v>0</v>
      </c>
      <c r="BJ125" s="17" t="s">
        <v>82</v>
      </c>
      <c r="BK125" s="142">
        <f t="shared" si="9"/>
        <v>14307.35</v>
      </c>
      <c r="BL125" s="17" t="s">
        <v>141</v>
      </c>
      <c r="BM125" s="17" t="s">
        <v>162</v>
      </c>
    </row>
    <row r="126" spans="2:65" s="1" customFormat="1" ht="28.9" customHeight="1">
      <c r="B126" s="133"/>
      <c r="C126" s="134" t="s">
        <v>163</v>
      </c>
      <c r="D126" s="134" t="s">
        <v>137</v>
      </c>
      <c r="E126" s="135" t="s">
        <v>164</v>
      </c>
      <c r="F126" s="188" t="s">
        <v>165</v>
      </c>
      <c r="G126" s="188"/>
      <c r="H126" s="188"/>
      <c r="I126" s="188"/>
      <c r="J126" s="136" t="s">
        <v>153</v>
      </c>
      <c r="K126" s="137">
        <v>9.1519999999999992</v>
      </c>
      <c r="L126" s="189">
        <v>1080</v>
      </c>
      <c r="M126" s="189"/>
      <c r="N126" s="189">
        <f t="shared" si="0"/>
        <v>9884.16</v>
      </c>
      <c r="O126" s="189"/>
      <c r="P126" s="189"/>
      <c r="Q126" s="189"/>
      <c r="R126" s="138"/>
      <c r="T126" s="139" t="s">
        <v>5</v>
      </c>
      <c r="U126" s="40" t="s">
        <v>39</v>
      </c>
      <c r="V126" s="140">
        <v>0</v>
      </c>
      <c r="W126" s="140">
        <f t="shared" si="1"/>
        <v>0</v>
      </c>
      <c r="X126" s="140">
        <v>0</v>
      </c>
      <c r="Y126" s="140">
        <f t="shared" si="2"/>
        <v>0</v>
      </c>
      <c r="Z126" s="140">
        <v>0</v>
      </c>
      <c r="AA126" s="141">
        <f t="shared" si="3"/>
        <v>0</v>
      </c>
      <c r="AR126" s="17" t="s">
        <v>141</v>
      </c>
      <c r="AT126" s="17" t="s">
        <v>137</v>
      </c>
      <c r="AU126" s="17" t="s">
        <v>102</v>
      </c>
      <c r="AY126" s="17" t="s">
        <v>136</v>
      </c>
      <c r="BE126" s="142">
        <f t="shared" si="4"/>
        <v>9884.16</v>
      </c>
      <c r="BF126" s="142">
        <f t="shared" si="5"/>
        <v>0</v>
      </c>
      <c r="BG126" s="142">
        <f t="shared" si="6"/>
        <v>0</v>
      </c>
      <c r="BH126" s="142">
        <f t="shared" si="7"/>
        <v>0</v>
      </c>
      <c r="BI126" s="142">
        <f t="shared" si="8"/>
        <v>0</v>
      </c>
      <c r="BJ126" s="17" t="s">
        <v>82</v>
      </c>
      <c r="BK126" s="142">
        <f t="shared" si="9"/>
        <v>9884.16</v>
      </c>
      <c r="BL126" s="17" t="s">
        <v>141</v>
      </c>
      <c r="BM126" s="17" t="s">
        <v>166</v>
      </c>
    </row>
    <row r="127" spans="2:65" s="1" customFormat="1" ht="28.9" customHeight="1">
      <c r="B127" s="133"/>
      <c r="C127" s="134" t="s">
        <v>167</v>
      </c>
      <c r="D127" s="134" t="s">
        <v>137</v>
      </c>
      <c r="E127" s="135" t="s">
        <v>168</v>
      </c>
      <c r="F127" s="188" t="s">
        <v>169</v>
      </c>
      <c r="G127" s="188"/>
      <c r="H127" s="188"/>
      <c r="I127" s="188"/>
      <c r="J127" s="136" t="s">
        <v>153</v>
      </c>
      <c r="K127" s="137">
        <v>227.87</v>
      </c>
      <c r="L127" s="189">
        <v>227</v>
      </c>
      <c r="M127" s="189"/>
      <c r="N127" s="189">
        <f t="shared" si="0"/>
        <v>51726.49</v>
      </c>
      <c r="O127" s="189"/>
      <c r="P127" s="189"/>
      <c r="Q127" s="189"/>
      <c r="R127" s="138"/>
      <c r="T127" s="139" t="s">
        <v>5</v>
      </c>
      <c r="U127" s="40" t="s">
        <v>39</v>
      </c>
      <c r="V127" s="140">
        <v>0</v>
      </c>
      <c r="W127" s="140">
        <f t="shared" si="1"/>
        <v>0</v>
      </c>
      <c r="X127" s="140">
        <v>0</v>
      </c>
      <c r="Y127" s="140">
        <f t="shared" si="2"/>
        <v>0</v>
      </c>
      <c r="Z127" s="140">
        <v>0</v>
      </c>
      <c r="AA127" s="141">
        <f t="shared" si="3"/>
        <v>0</v>
      </c>
      <c r="AR127" s="17" t="s">
        <v>141</v>
      </c>
      <c r="AT127" s="17" t="s">
        <v>137</v>
      </c>
      <c r="AU127" s="17" t="s">
        <v>102</v>
      </c>
      <c r="AY127" s="17" t="s">
        <v>136</v>
      </c>
      <c r="BE127" s="142">
        <f t="shared" si="4"/>
        <v>51726.49</v>
      </c>
      <c r="BF127" s="142">
        <f t="shared" si="5"/>
        <v>0</v>
      </c>
      <c r="BG127" s="142">
        <f t="shared" si="6"/>
        <v>0</v>
      </c>
      <c r="BH127" s="142">
        <f t="shared" si="7"/>
        <v>0</v>
      </c>
      <c r="BI127" s="142">
        <f t="shared" si="8"/>
        <v>0</v>
      </c>
      <c r="BJ127" s="17" t="s">
        <v>82</v>
      </c>
      <c r="BK127" s="142">
        <f t="shared" si="9"/>
        <v>51726.49</v>
      </c>
      <c r="BL127" s="17" t="s">
        <v>141</v>
      </c>
      <c r="BM127" s="17" t="s">
        <v>170</v>
      </c>
    </row>
    <row r="128" spans="2:65" s="1" customFormat="1" ht="40.15" customHeight="1">
      <c r="B128" s="133"/>
      <c r="C128" s="134" t="s">
        <v>171</v>
      </c>
      <c r="D128" s="134" t="s">
        <v>137</v>
      </c>
      <c r="E128" s="135" t="s">
        <v>172</v>
      </c>
      <c r="F128" s="188" t="s">
        <v>173</v>
      </c>
      <c r="G128" s="188"/>
      <c r="H128" s="188"/>
      <c r="I128" s="188"/>
      <c r="J128" s="136" t="s">
        <v>153</v>
      </c>
      <c r="K128" s="137">
        <v>2278.6999999999998</v>
      </c>
      <c r="L128" s="189">
        <v>17.2</v>
      </c>
      <c r="M128" s="189"/>
      <c r="N128" s="189">
        <f t="shared" si="0"/>
        <v>39193.64</v>
      </c>
      <c r="O128" s="189"/>
      <c r="P128" s="189"/>
      <c r="Q128" s="189"/>
      <c r="R128" s="138"/>
      <c r="T128" s="139" t="s">
        <v>5</v>
      </c>
      <c r="U128" s="40" t="s">
        <v>39</v>
      </c>
      <c r="V128" s="140">
        <v>0</v>
      </c>
      <c r="W128" s="140">
        <f t="shared" si="1"/>
        <v>0</v>
      </c>
      <c r="X128" s="140">
        <v>0</v>
      </c>
      <c r="Y128" s="140">
        <f t="shared" si="2"/>
        <v>0</v>
      </c>
      <c r="Z128" s="140">
        <v>0</v>
      </c>
      <c r="AA128" s="141">
        <f t="shared" si="3"/>
        <v>0</v>
      </c>
      <c r="AR128" s="17" t="s">
        <v>141</v>
      </c>
      <c r="AT128" s="17" t="s">
        <v>137</v>
      </c>
      <c r="AU128" s="17" t="s">
        <v>102</v>
      </c>
      <c r="AY128" s="17" t="s">
        <v>136</v>
      </c>
      <c r="BE128" s="142">
        <f t="shared" si="4"/>
        <v>39193.64</v>
      </c>
      <c r="BF128" s="142">
        <f t="shared" si="5"/>
        <v>0</v>
      </c>
      <c r="BG128" s="142">
        <f t="shared" si="6"/>
        <v>0</v>
      </c>
      <c r="BH128" s="142">
        <f t="shared" si="7"/>
        <v>0</v>
      </c>
      <c r="BI128" s="142">
        <f t="shared" si="8"/>
        <v>0</v>
      </c>
      <c r="BJ128" s="17" t="s">
        <v>82</v>
      </c>
      <c r="BK128" s="142">
        <f t="shared" si="9"/>
        <v>39193.64</v>
      </c>
      <c r="BL128" s="17" t="s">
        <v>141</v>
      </c>
      <c r="BM128" s="17" t="s">
        <v>174</v>
      </c>
    </row>
    <row r="129" spans="2:65" s="1" customFormat="1" ht="28.9" customHeight="1">
      <c r="B129" s="133"/>
      <c r="C129" s="134" t="s">
        <v>175</v>
      </c>
      <c r="D129" s="134" t="s">
        <v>137</v>
      </c>
      <c r="E129" s="135" t="s">
        <v>176</v>
      </c>
      <c r="F129" s="188" t="s">
        <v>177</v>
      </c>
      <c r="G129" s="188"/>
      <c r="H129" s="188"/>
      <c r="I129" s="188"/>
      <c r="J129" s="136" t="s">
        <v>153</v>
      </c>
      <c r="K129" s="137">
        <v>227.87</v>
      </c>
      <c r="L129" s="189">
        <v>54.3</v>
      </c>
      <c r="M129" s="189"/>
      <c r="N129" s="189">
        <f t="shared" si="0"/>
        <v>12373.34</v>
      </c>
      <c r="O129" s="189"/>
      <c r="P129" s="189"/>
      <c r="Q129" s="189"/>
      <c r="R129" s="138"/>
      <c r="T129" s="139" t="s">
        <v>5</v>
      </c>
      <c r="U129" s="40" t="s">
        <v>39</v>
      </c>
      <c r="V129" s="140">
        <v>0</v>
      </c>
      <c r="W129" s="140">
        <f t="shared" si="1"/>
        <v>0</v>
      </c>
      <c r="X129" s="140">
        <v>0</v>
      </c>
      <c r="Y129" s="140">
        <f t="shared" si="2"/>
        <v>0</v>
      </c>
      <c r="Z129" s="140">
        <v>0</v>
      </c>
      <c r="AA129" s="141">
        <f t="shared" si="3"/>
        <v>0</v>
      </c>
      <c r="AR129" s="17" t="s">
        <v>141</v>
      </c>
      <c r="AT129" s="17" t="s">
        <v>137</v>
      </c>
      <c r="AU129" s="17" t="s">
        <v>102</v>
      </c>
      <c r="AY129" s="17" t="s">
        <v>136</v>
      </c>
      <c r="BE129" s="142">
        <f t="shared" si="4"/>
        <v>12373.34</v>
      </c>
      <c r="BF129" s="142">
        <f t="shared" si="5"/>
        <v>0</v>
      </c>
      <c r="BG129" s="142">
        <f t="shared" si="6"/>
        <v>0</v>
      </c>
      <c r="BH129" s="142">
        <f t="shared" si="7"/>
        <v>0</v>
      </c>
      <c r="BI129" s="142">
        <f t="shared" si="8"/>
        <v>0</v>
      </c>
      <c r="BJ129" s="17" t="s">
        <v>82</v>
      </c>
      <c r="BK129" s="142">
        <f t="shared" si="9"/>
        <v>12373.34</v>
      </c>
      <c r="BL129" s="17" t="s">
        <v>141</v>
      </c>
      <c r="BM129" s="17" t="s">
        <v>178</v>
      </c>
    </row>
    <row r="130" spans="2:65" s="1" customFormat="1" ht="28.9" customHeight="1">
      <c r="B130" s="133"/>
      <c r="C130" s="134" t="s">
        <v>179</v>
      </c>
      <c r="D130" s="134" t="s">
        <v>137</v>
      </c>
      <c r="E130" s="135" t="s">
        <v>180</v>
      </c>
      <c r="F130" s="188" t="s">
        <v>181</v>
      </c>
      <c r="G130" s="188"/>
      <c r="H130" s="188"/>
      <c r="I130" s="188"/>
      <c r="J130" s="136" t="s">
        <v>182</v>
      </c>
      <c r="K130" s="137">
        <v>410.166</v>
      </c>
      <c r="L130" s="189">
        <v>140</v>
      </c>
      <c r="M130" s="189"/>
      <c r="N130" s="189">
        <f t="shared" si="0"/>
        <v>57423.24</v>
      </c>
      <c r="O130" s="189"/>
      <c r="P130" s="189"/>
      <c r="Q130" s="189"/>
      <c r="R130" s="138"/>
      <c r="T130" s="139" t="s">
        <v>5</v>
      </c>
      <c r="U130" s="40" t="s">
        <v>39</v>
      </c>
      <c r="V130" s="140">
        <v>0</v>
      </c>
      <c r="W130" s="140">
        <f t="shared" si="1"/>
        <v>0</v>
      </c>
      <c r="X130" s="140">
        <v>0</v>
      </c>
      <c r="Y130" s="140">
        <f t="shared" si="2"/>
        <v>0</v>
      </c>
      <c r="Z130" s="140">
        <v>0</v>
      </c>
      <c r="AA130" s="141">
        <f t="shared" si="3"/>
        <v>0</v>
      </c>
      <c r="AR130" s="17" t="s">
        <v>141</v>
      </c>
      <c r="AT130" s="17" t="s">
        <v>137</v>
      </c>
      <c r="AU130" s="17" t="s">
        <v>102</v>
      </c>
      <c r="AY130" s="17" t="s">
        <v>136</v>
      </c>
      <c r="BE130" s="142">
        <f t="shared" si="4"/>
        <v>57423.24</v>
      </c>
      <c r="BF130" s="142">
        <f t="shared" si="5"/>
        <v>0</v>
      </c>
      <c r="BG130" s="142">
        <f t="shared" si="6"/>
        <v>0</v>
      </c>
      <c r="BH130" s="142">
        <f t="shared" si="7"/>
        <v>0</v>
      </c>
      <c r="BI130" s="142">
        <f t="shared" si="8"/>
        <v>0</v>
      </c>
      <c r="BJ130" s="17" t="s">
        <v>82</v>
      </c>
      <c r="BK130" s="142">
        <f t="shared" si="9"/>
        <v>57423.24</v>
      </c>
      <c r="BL130" s="17" t="s">
        <v>141</v>
      </c>
      <c r="BM130" s="17" t="s">
        <v>183</v>
      </c>
    </row>
    <row r="131" spans="2:65" s="1" customFormat="1" ht="28.9" customHeight="1">
      <c r="B131" s="133"/>
      <c r="C131" s="134" t="s">
        <v>184</v>
      </c>
      <c r="D131" s="134" t="s">
        <v>137</v>
      </c>
      <c r="E131" s="135" t="s">
        <v>185</v>
      </c>
      <c r="F131" s="188" t="s">
        <v>186</v>
      </c>
      <c r="G131" s="188"/>
      <c r="H131" s="188"/>
      <c r="I131" s="188"/>
      <c r="J131" s="136" t="s">
        <v>153</v>
      </c>
      <c r="K131" s="137">
        <v>13.3</v>
      </c>
      <c r="L131" s="189">
        <v>450</v>
      </c>
      <c r="M131" s="189"/>
      <c r="N131" s="189">
        <f t="shared" si="0"/>
        <v>5985</v>
      </c>
      <c r="O131" s="189"/>
      <c r="P131" s="189"/>
      <c r="Q131" s="189"/>
      <c r="R131" s="138"/>
      <c r="T131" s="139" t="s">
        <v>5</v>
      </c>
      <c r="U131" s="40" t="s">
        <v>39</v>
      </c>
      <c r="V131" s="140">
        <v>0</v>
      </c>
      <c r="W131" s="140">
        <f t="shared" si="1"/>
        <v>0</v>
      </c>
      <c r="X131" s="140">
        <v>0</v>
      </c>
      <c r="Y131" s="140">
        <f t="shared" si="2"/>
        <v>0</v>
      </c>
      <c r="Z131" s="140">
        <v>0</v>
      </c>
      <c r="AA131" s="141">
        <f t="shared" si="3"/>
        <v>0</v>
      </c>
      <c r="AR131" s="17" t="s">
        <v>141</v>
      </c>
      <c r="AT131" s="17" t="s">
        <v>137</v>
      </c>
      <c r="AU131" s="17" t="s">
        <v>102</v>
      </c>
      <c r="AY131" s="17" t="s">
        <v>136</v>
      </c>
      <c r="BE131" s="142">
        <f t="shared" si="4"/>
        <v>5985</v>
      </c>
      <c r="BF131" s="142">
        <f t="shared" si="5"/>
        <v>0</v>
      </c>
      <c r="BG131" s="142">
        <f t="shared" si="6"/>
        <v>0</v>
      </c>
      <c r="BH131" s="142">
        <f t="shared" si="7"/>
        <v>0</v>
      </c>
      <c r="BI131" s="142">
        <f t="shared" si="8"/>
        <v>0</v>
      </c>
      <c r="BJ131" s="17" t="s">
        <v>82</v>
      </c>
      <c r="BK131" s="142">
        <f t="shared" si="9"/>
        <v>5985</v>
      </c>
      <c r="BL131" s="17" t="s">
        <v>141</v>
      </c>
      <c r="BM131" s="17" t="s">
        <v>187</v>
      </c>
    </row>
    <row r="132" spans="2:65" s="1" customFormat="1" ht="40.15" customHeight="1">
      <c r="B132" s="133"/>
      <c r="C132" s="134" t="s">
        <v>188</v>
      </c>
      <c r="D132" s="134" t="s">
        <v>137</v>
      </c>
      <c r="E132" s="135" t="s">
        <v>189</v>
      </c>
      <c r="F132" s="188" t="s">
        <v>190</v>
      </c>
      <c r="G132" s="188"/>
      <c r="H132" s="188"/>
      <c r="I132" s="188"/>
      <c r="J132" s="136" t="s">
        <v>140</v>
      </c>
      <c r="K132" s="137">
        <v>133</v>
      </c>
      <c r="L132" s="189">
        <v>27.8</v>
      </c>
      <c r="M132" s="189"/>
      <c r="N132" s="189">
        <f t="shared" si="0"/>
        <v>3697.4</v>
      </c>
      <c r="O132" s="189"/>
      <c r="P132" s="189"/>
      <c r="Q132" s="189"/>
      <c r="R132" s="138"/>
      <c r="T132" s="139" t="s">
        <v>5</v>
      </c>
      <c r="U132" s="40" t="s">
        <v>39</v>
      </c>
      <c r="V132" s="140">
        <v>0</v>
      </c>
      <c r="W132" s="140">
        <f t="shared" si="1"/>
        <v>0</v>
      </c>
      <c r="X132" s="140">
        <v>0</v>
      </c>
      <c r="Y132" s="140">
        <f t="shared" si="2"/>
        <v>0</v>
      </c>
      <c r="Z132" s="140">
        <v>0</v>
      </c>
      <c r="AA132" s="141">
        <f t="shared" si="3"/>
        <v>0</v>
      </c>
      <c r="AR132" s="17" t="s">
        <v>141</v>
      </c>
      <c r="AT132" s="17" t="s">
        <v>137</v>
      </c>
      <c r="AU132" s="17" t="s">
        <v>102</v>
      </c>
      <c r="AY132" s="17" t="s">
        <v>136</v>
      </c>
      <c r="BE132" s="142">
        <f t="shared" si="4"/>
        <v>3697.4</v>
      </c>
      <c r="BF132" s="142">
        <f t="shared" si="5"/>
        <v>0</v>
      </c>
      <c r="BG132" s="142">
        <f t="shared" si="6"/>
        <v>0</v>
      </c>
      <c r="BH132" s="142">
        <f t="shared" si="7"/>
        <v>0</v>
      </c>
      <c r="BI132" s="142">
        <f t="shared" si="8"/>
        <v>0</v>
      </c>
      <c r="BJ132" s="17" t="s">
        <v>82</v>
      </c>
      <c r="BK132" s="142">
        <f t="shared" si="9"/>
        <v>3697.4</v>
      </c>
      <c r="BL132" s="17" t="s">
        <v>141</v>
      </c>
      <c r="BM132" s="17" t="s">
        <v>191</v>
      </c>
    </row>
    <row r="133" spans="2:65" s="1" customFormat="1" ht="40.15" customHeight="1">
      <c r="B133" s="133"/>
      <c r="C133" s="134" t="s">
        <v>192</v>
      </c>
      <c r="D133" s="134" t="s">
        <v>137</v>
      </c>
      <c r="E133" s="135" t="s">
        <v>193</v>
      </c>
      <c r="F133" s="188" t="s">
        <v>194</v>
      </c>
      <c r="G133" s="188"/>
      <c r="H133" s="188"/>
      <c r="I133" s="188"/>
      <c r="J133" s="136" t="s">
        <v>140</v>
      </c>
      <c r="K133" s="137">
        <v>133</v>
      </c>
      <c r="L133" s="189">
        <v>15.4</v>
      </c>
      <c r="M133" s="189"/>
      <c r="N133" s="189">
        <f t="shared" si="0"/>
        <v>2048.1999999999998</v>
      </c>
      <c r="O133" s="189"/>
      <c r="P133" s="189"/>
      <c r="Q133" s="189"/>
      <c r="R133" s="138"/>
      <c r="T133" s="139" t="s">
        <v>5</v>
      </c>
      <c r="U133" s="40" t="s">
        <v>39</v>
      </c>
      <c r="V133" s="140">
        <v>0</v>
      </c>
      <c r="W133" s="140">
        <f t="shared" si="1"/>
        <v>0</v>
      </c>
      <c r="X133" s="140">
        <v>0</v>
      </c>
      <c r="Y133" s="140">
        <f t="shared" si="2"/>
        <v>0</v>
      </c>
      <c r="Z133" s="140">
        <v>0</v>
      </c>
      <c r="AA133" s="141">
        <f t="shared" si="3"/>
        <v>0</v>
      </c>
      <c r="AR133" s="17" t="s">
        <v>141</v>
      </c>
      <c r="AT133" s="17" t="s">
        <v>137</v>
      </c>
      <c r="AU133" s="17" t="s">
        <v>102</v>
      </c>
      <c r="AY133" s="17" t="s">
        <v>136</v>
      </c>
      <c r="BE133" s="142">
        <f t="shared" si="4"/>
        <v>2048.1999999999998</v>
      </c>
      <c r="BF133" s="142">
        <f t="shared" si="5"/>
        <v>0</v>
      </c>
      <c r="BG133" s="142">
        <f t="shared" si="6"/>
        <v>0</v>
      </c>
      <c r="BH133" s="142">
        <f t="shared" si="7"/>
        <v>0</v>
      </c>
      <c r="BI133" s="142">
        <f t="shared" si="8"/>
        <v>0</v>
      </c>
      <c r="BJ133" s="17" t="s">
        <v>82</v>
      </c>
      <c r="BK133" s="142">
        <f t="shared" si="9"/>
        <v>2048.1999999999998</v>
      </c>
      <c r="BL133" s="17" t="s">
        <v>141</v>
      </c>
      <c r="BM133" s="17" t="s">
        <v>195</v>
      </c>
    </row>
    <row r="134" spans="2:65" s="1" customFormat="1" ht="20.45" customHeight="1">
      <c r="B134" s="133"/>
      <c r="C134" s="143" t="s">
        <v>11</v>
      </c>
      <c r="D134" s="143" t="s">
        <v>196</v>
      </c>
      <c r="E134" s="144" t="s">
        <v>197</v>
      </c>
      <c r="F134" s="201" t="s">
        <v>198</v>
      </c>
      <c r="G134" s="201"/>
      <c r="H134" s="201"/>
      <c r="I134" s="201"/>
      <c r="J134" s="145" t="s">
        <v>199</v>
      </c>
      <c r="K134" s="146">
        <v>4.1100000000000003</v>
      </c>
      <c r="L134" s="192">
        <v>90.9</v>
      </c>
      <c r="M134" s="192"/>
      <c r="N134" s="192">
        <f t="shared" si="0"/>
        <v>373.6</v>
      </c>
      <c r="O134" s="189"/>
      <c r="P134" s="189"/>
      <c r="Q134" s="189"/>
      <c r="R134" s="138"/>
      <c r="T134" s="139" t="s">
        <v>5</v>
      </c>
      <c r="U134" s="40" t="s">
        <v>39</v>
      </c>
      <c r="V134" s="140">
        <v>0</v>
      </c>
      <c r="W134" s="140">
        <f t="shared" si="1"/>
        <v>0</v>
      </c>
      <c r="X134" s="140">
        <v>1E-3</v>
      </c>
      <c r="Y134" s="140">
        <f t="shared" si="2"/>
        <v>4.1100000000000008E-3</v>
      </c>
      <c r="Z134" s="140">
        <v>0</v>
      </c>
      <c r="AA134" s="141">
        <f t="shared" si="3"/>
        <v>0</v>
      </c>
      <c r="AR134" s="17" t="s">
        <v>167</v>
      </c>
      <c r="AT134" s="17" t="s">
        <v>196</v>
      </c>
      <c r="AU134" s="17" t="s">
        <v>102</v>
      </c>
      <c r="AY134" s="17" t="s">
        <v>136</v>
      </c>
      <c r="BE134" s="142">
        <f t="shared" si="4"/>
        <v>373.6</v>
      </c>
      <c r="BF134" s="142">
        <f t="shared" si="5"/>
        <v>0</v>
      </c>
      <c r="BG134" s="142">
        <f t="shared" si="6"/>
        <v>0</v>
      </c>
      <c r="BH134" s="142">
        <f t="shared" si="7"/>
        <v>0</v>
      </c>
      <c r="BI134" s="142">
        <f t="shared" si="8"/>
        <v>0</v>
      </c>
      <c r="BJ134" s="17" t="s">
        <v>82</v>
      </c>
      <c r="BK134" s="142">
        <f t="shared" si="9"/>
        <v>373.6</v>
      </c>
      <c r="BL134" s="17" t="s">
        <v>141</v>
      </c>
      <c r="BM134" s="17" t="s">
        <v>200</v>
      </c>
    </row>
    <row r="135" spans="2:65" s="1" customFormat="1" ht="28.9" customHeight="1">
      <c r="B135" s="133"/>
      <c r="C135" s="134" t="s">
        <v>201</v>
      </c>
      <c r="D135" s="134" t="s">
        <v>137</v>
      </c>
      <c r="E135" s="135" t="s">
        <v>202</v>
      </c>
      <c r="F135" s="188" t="s">
        <v>203</v>
      </c>
      <c r="G135" s="188"/>
      <c r="H135" s="188"/>
      <c r="I135" s="188"/>
      <c r="J135" s="136" t="s">
        <v>140</v>
      </c>
      <c r="K135" s="137">
        <v>553</v>
      </c>
      <c r="L135" s="189">
        <v>9.99</v>
      </c>
      <c r="M135" s="189"/>
      <c r="N135" s="189">
        <f t="shared" si="0"/>
        <v>5524.47</v>
      </c>
      <c r="O135" s="189"/>
      <c r="P135" s="189"/>
      <c r="Q135" s="189"/>
      <c r="R135" s="138"/>
      <c r="T135" s="139" t="s">
        <v>5</v>
      </c>
      <c r="U135" s="40" t="s">
        <v>39</v>
      </c>
      <c r="V135" s="140">
        <v>0</v>
      </c>
      <c r="W135" s="140">
        <f t="shared" si="1"/>
        <v>0</v>
      </c>
      <c r="X135" s="140">
        <v>0</v>
      </c>
      <c r="Y135" s="140">
        <f t="shared" si="2"/>
        <v>0</v>
      </c>
      <c r="Z135" s="140">
        <v>0</v>
      </c>
      <c r="AA135" s="141">
        <f t="shared" si="3"/>
        <v>0</v>
      </c>
      <c r="AR135" s="17" t="s">
        <v>141</v>
      </c>
      <c r="AT135" s="17" t="s">
        <v>137</v>
      </c>
      <c r="AU135" s="17" t="s">
        <v>102</v>
      </c>
      <c r="AY135" s="17" t="s">
        <v>136</v>
      </c>
      <c r="BE135" s="142">
        <f t="shared" si="4"/>
        <v>5524.47</v>
      </c>
      <c r="BF135" s="142">
        <f t="shared" si="5"/>
        <v>0</v>
      </c>
      <c r="BG135" s="142">
        <f t="shared" si="6"/>
        <v>0</v>
      </c>
      <c r="BH135" s="142">
        <f t="shared" si="7"/>
        <v>0</v>
      </c>
      <c r="BI135" s="142">
        <f t="shared" si="8"/>
        <v>0</v>
      </c>
      <c r="BJ135" s="17" t="s">
        <v>82</v>
      </c>
      <c r="BK135" s="142">
        <f t="shared" si="9"/>
        <v>5524.47</v>
      </c>
      <c r="BL135" s="17" t="s">
        <v>141</v>
      </c>
      <c r="BM135" s="17" t="s">
        <v>204</v>
      </c>
    </row>
    <row r="136" spans="2:65" s="1" customFormat="1" ht="40.15" customHeight="1">
      <c r="B136" s="133"/>
      <c r="C136" s="134" t="s">
        <v>205</v>
      </c>
      <c r="D136" s="134" t="s">
        <v>137</v>
      </c>
      <c r="E136" s="135" t="s">
        <v>206</v>
      </c>
      <c r="F136" s="188" t="s">
        <v>207</v>
      </c>
      <c r="G136" s="188"/>
      <c r="H136" s="188"/>
      <c r="I136" s="188"/>
      <c r="J136" s="136" t="s">
        <v>149</v>
      </c>
      <c r="K136" s="137">
        <v>313</v>
      </c>
      <c r="L136" s="189">
        <v>239</v>
      </c>
      <c r="M136" s="189"/>
      <c r="N136" s="189">
        <f t="shared" si="0"/>
        <v>74807</v>
      </c>
      <c r="O136" s="189"/>
      <c r="P136" s="189"/>
      <c r="Q136" s="189"/>
      <c r="R136" s="138"/>
      <c r="T136" s="139" t="s">
        <v>5</v>
      </c>
      <c r="U136" s="40" t="s">
        <v>39</v>
      </c>
      <c r="V136" s="140">
        <v>0</v>
      </c>
      <c r="W136" s="140">
        <f t="shared" si="1"/>
        <v>0</v>
      </c>
      <c r="X136" s="140">
        <v>0</v>
      </c>
      <c r="Y136" s="140">
        <f t="shared" si="2"/>
        <v>0</v>
      </c>
      <c r="Z136" s="140">
        <v>0</v>
      </c>
      <c r="AA136" s="141">
        <f t="shared" si="3"/>
        <v>0</v>
      </c>
      <c r="AR136" s="17" t="s">
        <v>141</v>
      </c>
      <c r="AT136" s="17" t="s">
        <v>137</v>
      </c>
      <c r="AU136" s="17" t="s">
        <v>102</v>
      </c>
      <c r="AY136" s="17" t="s">
        <v>136</v>
      </c>
      <c r="BE136" s="142">
        <f t="shared" si="4"/>
        <v>74807</v>
      </c>
      <c r="BF136" s="142">
        <f t="shared" si="5"/>
        <v>0</v>
      </c>
      <c r="BG136" s="142">
        <f t="shared" si="6"/>
        <v>0</v>
      </c>
      <c r="BH136" s="142">
        <f t="shared" si="7"/>
        <v>0</v>
      </c>
      <c r="BI136" s="142">
        <f t="shared" si="8"/>
        <v>0</v>
      </c>
      <c r="BJ136" s="17" t="s">
        <v>82</v>
      </c>
      <c r="BK136" s="142">
        <f t="shared" si="9"/>
        <v>74807</v>
      </c>
      <c r="BL136" s="17" t="s">
        <v>141</v>
      </c>
      <c r="BM136" s="17" t="s">
        <v>208</v>
      </c>
    </row>
    <row r="137" spans="2:65" s="1" customFormat="1" ht="20.45" customHeight="1">
      <c r="B137" s="133"/>
      <c r="C137" s="143" t="s">
        <v>209</v>
      </c>
      <c r="D137" s="143" t="s">
        <v>196</v>
      </c>
      <c r="E137" s="144" t="s">
        <v>210</v>
      </c>
      <c r="F137" s="201" t="s">
        <v>211</v>
      </c>
      <c r="G137" s="201"/>
      <c r="H137" s="201"/>
      <c r="I137" s="201"/>
      <c r="J137" s="145" t="s">
        <v>140</v>
      </c>
      <c r="K137" s="146">
        <v>328.65</v>
      </c>
      <c r="L137" s="192">
        <v>280</v>
      </c>
      <c r="M137" s="192"/>
      <c r="N137" s="192">
        <f t="shared" si="0"/>
        <v>92022</v>
      </c>
      <c r="O137" s="189"/>
      <c r="P137" s="189"/>
      <c r="Q137" s="189"/>
      <c r="R137" s="138"/>
      <c r="T137" s="139" t="s">
        <v>5</v>
      </c>
      <c r="U137" s="40" t="s">
        <v>39</v>
      </c>
      <c r="V137" s="140">
        <v>0</v>
      </c>
      <c r="W137" s="140">
        <f t="shared" si="1"/>
        <v>0</v>
      </c>
      <c r="X137" s="140">
        <v>4.0000000000000002E-4</v>
      </c>
      <c r="Y137" s="140">
        <f t="shared" si="2"/>
        <v>0.13145999999999999</v>
      </c>
      <c r="Z137" s="140">
        <v>0</v>
      </c>
      <c r="AA137" s="141">
        <f t="shared" si="3"/>
        <v>0</v>
      </c>
      <c r="AR137" s="17" t="s">
        <v>167</v>
      </c>
      <c r="AT137" s="17" t="s">
        <v>196</v>
      </c>
      <c r="AU137" s="17" t="s">
        <v>102</v>
      </c>
      <c r="AY137" s="17" t="s">
        <v>136</v>
      </c>
      <c r="BE137" s="142">
        <f t="shared" si="4"/>
        <v>92022</v>
      </c>
      <c r="BF137" s="142">
        <f t="shared" si="5"/>
        <v>0</v>
      </c>
      <c r="BG137" s="142">
        <f t="shared" si="6"/>
        <v>0</v>
      </c>
      <c r="BH137" s="142">
        <f t="shared" si="7"/>
        <v>0</v>
      </c>
      <c r="BI137" s="142">
        <f t="shared" si="8"/>
        <v>0</v>
      </c>
      <c r="BJ137" s="17" t="s">
        <v>82</v>
      </c>
      <c r="BK137" s="142">
        <f t="shared" si="9"/>
        <v>92022</v>
      </c>
      <c r="BL137" s="17" t="s">
        <v>141</v>
      </c>
      <c r="BM137" s="17" t="s">
        <v>212</v>
      </c>
    </row>
    <row r="138" spans="2:65" s="1" customFormat="1" ht="28.9" customHeight="1">
      <c r="B138" s="133"/>
      <c r="C138" s="134" t="s">
        <v>213</v>
      </c>
      <c r="D138" s="134" t="s">
        <v>137</v>
      </c>
      <c r="E138" s="135" t="s">
        <v>214</v>
      </c>
      <c r="F138" s="188" t="s">
        <v>215</v>
      </c>
      <c r="G138" s="188"/>
      <c r="H138" s="188"/>
      <c r="I138" s="188"/>
      <c r="J138" s="136" t="s">
        <v>140</v>
      </c>
      <c r="K138" s="137">
        <v>133</v>
      </c>
      <c r="L138" s="189">
        <v>0.84</v>
      </c>
      <c r="M138" s="189"/>
      <c r="N138" s="189">
        <f t="shared" si="0"/>
        <v>111.72</v>
      </c>
      <c r="O138" s="189"/>
      <c r="P138" s="189"/>
      <c r="Q138" s="189"/>
      <c r="R138" s="138"/>
      <c r="T138" s="139" t="s">
        <v>5</v>
      </c>
      <c r="U138" s="40" t="s">
        <v>39</v>
      </c>
      <c r="V138" s="140">
        <v>0</v>
      </c>
      <c r="W138" s="140">
        <f t="shared" si="1"/>
        <v>0</v>
      </c>
      <c r="X138" s="140">
        <v>0</v>
      </c>
      <c r="Y138" s="140">
        <f t="shared" si="2"/>
        <v>0</v>
      </c>
      <c r="Z138" s="140">
        <v>0</v>
      </c>
      <c r="AA138" s="141">
        <f t="shared" si="3"/>
        <v>0</v>
      </c>
      <c r="AR138" s="17" t="s">
        <v>141</v>
      </c>
      <c r="AT138" s="17" t="s">
        <v>137</v>
      </c>
      <c r="AU138" s="17" t="s">
        <v>102</v>
      </c>
      <c r="AY138" s="17" t="s">
        <v>136</v>
      </c>
      <c r="BE138" s="142">
        <f t="shared" si="4"/>
        <v>111.72</v>
      </c>
      <c r="BF138" s="142">
        <f t="shared" si="5"/>
        <v>0</v>
      </c>
      <c r="BG138" s="142">
        <f t="shared" si="6"/>
        <v>0</v>
      </c>
      <c r="BH138" s="142">
        <f t="shared" si="7"/>
        <v>0</v>
      </c>
      <c r="BI138" s="142">
        <f t="shared" si="8"/>
        <v>0</v>
      </c>
      <c r="BJ138" s="17" t="s">
        <v>82</v>
      </c>
      <c r="BK138" s="142">
        <f t="shared" si="9"/>
        <v>111.72</v>
      </c>
      <c r="BL138" s="17" t="s">
        <v>141</v>
      </c>
      <c r="BM138" s="17" t="s">
        <v>216</v>
      </c>
    </row>
    <row r="139" spans="2:65" s="1" customFormat="1" ht="28.9" customHeight="1">
      <c r="B139" s="133"/>
      <c r="C139" s="134" t="s">
        <v>217</v>
      </c>
      <c r="D139" s="134" t="s">
        <v>137</v>
      </c>
      <c r="E139" s="135" t="s">
        <v>218</v>
      </c>
      <c r="F139" s="188" t="s">
        <v>219</v>
      </c>
      <c r="G139" s="188"/>
      <c r="H139" s="188"/>
      <c r="I139" s="188"/>
      <c r="J139" s="136" t="s">
        <v>140</v>
      </c>
      <c r="K139" s="137">
        <v>133</v>
      </c>
      <c r="L139" s="189">
        <v>0.61</v>
      </c>
      <c r="M139" s="189"/>
      <c r="N139" s="189">
        <f t="shared" si="0"/>
        <v>81.13</v>
      </c>
      <c r="O139" s="189"/>
      <c r="P139" s="189"/>
      <c r="Q139" s="189"/>
      <c r="R139" s="138"/>
      <c r="T139" s="139" t="s">
        <v>5</v>
      </c>
      <c r="U139" s="40" t="s">
        <v>39</v>
      </c>
      <c r="V139" s="140">
        <v>0</v>
      </c>
      <c r="W139" s="140">
        <f t="shared" si="1"/>
        <v>0</v>
      </c>
      <c r="X139" s="140">
        <v>0</v>
      </c>
      <c r="Y139" s="140">
        <f t="shared" si="2"/>
        <v>0</v>
      </c>
      <c r="Z139" s="140">
        <v>0</v>
      </c>
      <c r="AA139" s="141">
        <f t="shared" si="3"/>
        <v>0</v>
      </c>
      <c r="AR139" s="17" t="s">
        <v>141</v>
      </c>
      <c r="AT139" s="17" t="s">
        <v>137</v>
      </c>
      <c r="AU139" s="17" t="s">
        <v>102</v>
      </c>
      <c r="AY139" s="17" t="s">
        <v>136</v>
      </c>
      <c r="BE139" s="142">
        <f t="shared" si="4"/>
        <v>81.13</v>
      </c>
      <c r="BF139" s="142">
        <f t="shared" si="5"/>
        <v>0</v>
      </c>
      <c r="BG139" s="142">
        <f t="shared" si="6"/>
        <v>0</v>
      </c>
      <c r="BH139" s="142">
        <f t="shared" si="7"/>
        <v>0</v>
      </c>
      <c r="BI139" s="142">
        <f t="shared" si="8"/>
        <v>0</v>
      </c>
      <c r="BJ139" s="17" t="s">
        <v>82</v>
      </c>
      <c r="BK139" s="142">
        <f t="shared" si="9"/>
        <v>81.13</v>
      </c>
      <c r="BL139" s="17" t="s">
        <v>141</v>
      </c>
      <c r="BM139" s="17" t="s">
        <v>220</v>
      </c>
    </row>
    <row r="140" spans="2:65" s="1" customFormat="1" ht="28.9" customHeight="1">
      <c r="B140" s="133"/>
      <c r="C140" s="134" t="s">
        <v>10</v>
      </c>
      <c r="D140" s="134" t="s">
        <v>137</v>
      </c>
      <c r="E140" s="135" t="s">
        <v>221</v>
      </c>
      <c r="F140" s="188" t="s">
        <v>222</v>
      </c>
      <c r="G140" s="188"/>
      <c r="H140" s="188"/>
      <c r="I140" s="188"/>
      <c r="J140" s="136" t="s">
        <v>140</v>
      </c>
      <c r="K140" s="137">
        <v>133</v>
      </c>
      <c r="L140" s="189">
        <v>3.04</v>
      </c>
      <c r="M140" s="189"/>
      <c r="N140" s="189">
        <f t="shared" si="0"/>
        <v>404.32</v>
      </c>
      <c r="O140" s="189"/>
      <c r="P140" s="189"/>
      <c r="Q140" s="189"/>
      <c r="R140" s="138"/>
      <c r="T140" s="139" t="s">
        <v>5</v>
      </c>
      <c r="U140" s="40" t="s">
        <v>39</v>
      </c>
      <c r="V140" s="140">
        <v>0</v>
      </c>
      <c r="W140" s="140">
        <f t="shared" si="1"/>
        <v>0</v>
      </c>
      <c r="X140" s="140">
        <v>0</v>
      </c>
      <c r="Y140" s="140">
        <f t="shared" si="2"/>
        <v>0</v>
      </c>
      <c r="Z140" s="140">
        <v>0</v>
      </c>
      <c r="AA140" s="141">
        <f t="shared" si="3"/>
        <v>0</v>
      </c>
      <c r="AR140" s="17" t="s">
        <v>141</v>
      </c>
      <c r="AT140" s="17" t="s">
        <v>137</v>
      </c>
      <c r="AU140" s="17" t="s">
        <v>102</v>
      </c>
      <c r="AY140" s="17" t="s">
        <v>136</v>
      </c>
      <c r="BE140" s="142">
        <f t="shared" si="4"/>
        <v>404.32</v>
      </c>
      <c r="BF140" s="142">
        <f t="shared" si="5"/>
        <v>0</v>
      </c>
      <c r="BG140" s="142">
        <f t="shared" si="6"/>
        <v>0</v>
      </c>
      <c r="BH140" s="142">
        <f t="shared" si="7"/>
        <v>0</v>
      </c>
      <c r="BI140" s="142">
        <f t="shared" si="8"/>
        <v>0</v>
      </c>
      <c r="BJ140" s="17" t="s">
        <v>82</v>
      </c>
      <c r="BK140" s="142">
        <f t="shared" si="9"/>
        <v>404.32</v>
      </c>
      <c r="BL140" s="17" t="s">
        <v>141</v>
      </c>
      <c r="BM140" s="17" t="s">
        <v>223</v>
      </c>
    </row>
    <row r="141" spans="2:65" s="1" customFormat="1" ht="28.9" customHeight="1">
      <c r="B141" s="133"/>
      <c r="C141" s="134" t="s">
        <v>224</v>
      </c>
      <c r="D141" s="134" t="s">
        <v>137</v>
      </c>
      <c r="E141" s="135" t="s">
        <v>225</v>
      </c>
      <c r="F141" s="188" t="s">
        <v>226</v>
      </c>
      <c r="G141" s="188"/>
      <c r="H141" s="188"/>
      <c r="I141" s="188"/>
      <c r="J141" s="136" t="s">
        <v>140</v>
      </c>
      <c r="K141" s="137">
        <v>133</v>
      </c>
      <c r="L141" s="189">
        <v>0.36</v>
      </c>
      <c r="M141" s="189"/>
      <c r="N141" s="189">
        <f t="shared" si="0"/>
        <v>47.88</v>
      </c>
      <c r="O141" s="189"/>
      <c r="P141" s="189"/>
      <c r="Q141" s="189"/>
      <c r="R141" s="138"/>
      <c r="T141" s="139" t="s">
        <v>5</v>
      </c>
      <c r="U141" s="40" t="s">
        <v>39</v>
      </c>
      <c r="V141" s="140">
        <v>0</v>
      </c>
      <c r="W141" s="140">
        <f t="shared" si="1"/>
        <v>0</v>
      </c>
      <c r="X141" s="140">
        <v>0</v>
      </c>
      <c r="Y141" s="140">
        <f t="shared" si="2"/>
        <v>0</v>
      </c>
      <c r="Z141" s="140">
        <v>0</v>
      </c>
      <c r="AA141" s="141">
        <f t="shared" si="3"/>
        <v>0</v>
      </c>
      <c r="AR141" s="17" t="s">
        <v>141</v>
      </c>
      <c r="AT141" s="17" t="s">
        <v>137</v>
      </c>
      <c r="AU141" s="17" t="s">
        <v>102</v>
      </c>
      <c r="AY141" s="17" t="s">
        <v>136</v>
      </c>
      <c r="BE141" s="142">
        <f t="shared" si="4"/>
        <v>47.88</v>
      </c>
      <c r="BF141" s="142">
        <f t="shared" si="5"/>
        <v>0</v>
      </c>
      <c r="BG141" s="142">
        <f t="shared" si="6"/>
        <v>0</v>
      </c>
      <c r="BH141" s="142">
        <f t="shared" si="7"/>
        <v>0</v>
      </c>
      <c r="BI141" s="142">
        <f t="shared" si="8"/>
        <v>0</v>
      </c>
      <c r="BJ141" s="17" t="s">
        <v>82</v>
      </c>
      <c r="BK141" s="142">
        <f t="shared" si="9"/>
        <v>47.88</v>
      </c>
      <c r="BL141" s="17" t="s">
        <v>141</v>
      </c>
      <c r="BM141" s="17" t="s">
        <v>227</v>
      </c>
    </row>
    <row r="142" spans="2:65" s="1" customFormat="1" ht="40.15" customHeight="1">
      <c r="B142" s="133"/>
      <c r="C142" s="134" t="s">
        <v>228</v>
      </c>
      <c r="D142" s="134" t="s">
        <v>137</v>
      </c>
      <c r="E142" s="135" t="s">
        <v>229</v>
      </c>
      <c r="F142" s="188" t="s">
        <v>230</v>
      </c>
      <c r="G142" s="188"/>
      <c r="H142" s="188"/>
      <c r="I142" s="188"/>
      <c r="J142" s="136" t="s">
        <v>140</v>
      </c>
      <c r="K142" s="137">
        <v>133</v>
      </c>
      <c r="L142" s="189">
        <v>1.74</v>
      </c>
      <c r="M142" s="189"/>
      <c r="N142" s="189">
        <f t="shared" si="0"/>
        <v>231.42</v>
      </c>
      <c r="O142" s="189"/>
      <c r="P142" s="189"/>
      <c r="Q142" s="189"/>
      <c r="R142" s="138"/>
      <c r="T142" s="139" t="s">
        <v>5</v>
      </c>
      <c r="U142" s="40" t="s">
        <v>39</v>
      </c>
      <c r="V142" s="140">
        <v>0</v>
      </c>
      <c r="W142" s="140">
        <f t="shared" si="1"/>
        <v>0</v>
      </c>
      <c r="X142" s="140">
        <v>0</v>
      </c>
      <c r="Y142" s="140">
        <f t="shared" si="2"/>
        <v>0</v>
      </c>
      <c r="Z142" s="140">
        <v>0</v>
      </c>
      <c r="AA142" s="141">
        <f t="shared" si="3"/>
        <v>0</v>
      </c>
      <c r="AR142" s="17" t="s">
        <v>141</v>
      </c>
      <c r="AT142" s="17" t="s">
        <v>137</v>
      </c>
      <c r="AU142" s="17" t="s">
        <v>102</v>
      </c>
      <c r="AY142" s="17" t="s">
        <v>136</v>
      </c>
      <c r="BE142" s="142">
        <f t="shared" si="4"/>
        <v>231.42</v>
      </c>
      <c r="BF142" s="142">
        <f t="shared" si="5"/>
        <v>0</v>
      </c>
      <c r="BG142" s="142">
        <f t="shared" si="6"/>
        <v>0</v>
      </c>
      <c r="BH142" s="142">
        <f t="shared" si="7"/>
        <v>0</v>
      </c>
      <c r="BI142" s="142">
        <f t="shared" si="8"/>
        <v>0</v>
      </c>
      <c r="BJ142" s="17" t="s">
        <v>82</v>
      </c>
      <c r="BK142" s="142">
        <f t="shared" si="9"/>
        <v>231.42</v>
      </c>
      <c r="BL142" s="17" t="s">
        <v>141</v>
      </c>
      <c r="BM142" s="17" t="s">
        <v>231</v>
      </c>
    </row>
    <row r="143" spans="2:65" s="1" customFormat="1" ht="28.9" customHeight="1">
      <c r="B143" s="133"/>
      <c r="C143" s="134" t="s">
        <v>232</v>
      </c>
      <c r="D143" s="134" t="s">
        <v>137</v>
      </c>
      <c r="E143" s="135" t="s">
        <v>233</v>
      </c>
      <c r="F143" s="188" t="s">
        <v>234</v>
      </c>
      <c r="G143" s="188"/>
      <c r="H143" s="188"/>
      <c r="I143" s="188"/>
      <c r="J143" s="136" t="s">
        <v>140</v>
      </c>
      <c r="K143" s="137">
        <v>399</v>
      </c>
      <c r="L143" s="189">
        <v>3.11</v>
      </c>
      <c r="M143" s="189"/>
      <c r="N143" s="189">
        <f t="shared" si="0"/>
        <v>1240.8900000000001</v>
      </c>
      <c r="O143" s="189"/>
      <c r="P143" s="189"/>
      <c r="Q143" s="189"/>
      <c r="R143" s="138"/>
      <c r="T143" s="139" t="s">
        <v>5</v>
      </c>
      <c r="U143" s="40" t="s">
        <v>39</v>
      </c>
      <c r="V143" s="140">
        <v>0</v>
      </c>
      <c r="W143" s="140">
        <f t="shared" si="1"/>
        <v>0</v>
      </c>
      <c r="X143" s="140">
        <v>0</v>
      </c>
      <c r="Y143" s="140">
        <f t="shared" si="2"/>
        <v>0</v>
      </c>
      <c r="Z143" s="140">
        <v>0</v>
      </c>
      <c r="AA143" s="141">
        <f t="shared" si="3"/>
        <v>0</v>
      </c>
      <c r="AR143" s="17" t="s">
        <v>141</v>
      </c>
      <c r="AT143" s="17" t="s">
        <v>137</v>
      </c>
      <c r="AU143" s="17" t="s">
        <v>102</v>
      </c>
      <c r="AY143" s="17" t="s">
        <v>136</v>
      </c>
      <c r="BE143" s="142">
        <f t="shared" si="4"/>
        <v>1240.8900000000001</v>
      </c>
      <c r="BF143" s="142">
        <f t="shared" si="5"/>
        <v>0</v>
      </c>
      <c r="BG143" s="142">
        <f t="shared" si="6"/>
        <v>0</v>
      </c>
      <c r="BH143" s="142">
        <f t="shared" si="7"/>
        <v>0</v>
      </c>
      <c r="BI143" s="142">
        <f t="shared" si="8"/>
        <v>0</v>
      </c>
      <c r="BJ143" s="17" t="s">
        <v>82</v>
      </c>
      <c r="BK143" s="142">
        <f t="shared" si="9"/>
        <v>1240.8900000000001</v>
      </c>
      <c r="BL143" s="17" t="s">
        <v>141</v>
      </c>
      <c r="BM143" s="17" t="s">
        <v>235</v>
      </c>
    </row>
    <row r="144" spans="2:65" s="1" customFormat="1" ht="28.9" customHeight="1">
      <c r="B144" s="133"/>
      <c r="C144" s="134" t="s">
        <v>236</v>
      </c>
      <c r="D144" s="134" t="s">
        <v>137</v>
      </c>
      <c r="E144" s="135" t="s">
        <v>237</v>
      </c>
      <c r="F144" s="188" t="s">
        <v>238</v>
      </c>
      <c r="G144" s="188"/>
      <c r="H144" s="188"/>
      <c r="I144" s="188"/>
      <c r="J144" s="136" t="s">
        <v>153</v>
      </c>
      <c r="K144" s="137">
        <v>3.3250000000000002</v>
      </c>
      <c r="L144" s="189">
        <v>287</v>
      </c>
      <c r="M144" s="189"/>
      <c r="N144" s="189">
        <f t="shared" si="0"/>
        <v>954.28</v>
      </c>
      <c r="O144" s="189"/>
      <c r="P144" s="189"/>
      <c r="Q144" s="189"/>
      <c r="R144" s="138"/>
      <c r="T144" s="139" t="s">
        <v>5</v>
      </c>
      <c r="U144" s="40" t="s">
        <v>39</v>
      </c>
      <c r="V144" s="140">
        <v>0</v>
      </c>
      <c r="W144" s="140">
        <f t="shared" si="1"/>
        <v>0</v>
      </c>
      <c r="X144" s="140">
        <v>0</v>
      </c>
      <c r="Y144" s="140">
        <f t="shared" si="2"/>
        <v>0</v>
      </c>
      <c r="Z144" s="140">
        <v>0</v>
      </c>
      <c r="AA144" s="141">
        <f t="shared" si="3"/>
        <v>0</v>
      </c>
      <c r="AR144" s="17" t="s">
        <v>141</v>
      </c>
      <c r="AT144" s="17" t="s">
        <v>137</v>
      </c>
      <c r="AU144" s="17" t="s">
        <v>102</v>
      </c>
      <c r="AY144" s="17" t="s">
        <v>136</v>
      </c>
      <c r="BE144" s="142">
        <f t="shared" si="4"/>
        <v>954.28</v>
      </c>
      <c r="BF144" s="142">
        <f t="shared" si="5"/>
        <v>0</v>
      </c>
      <c r="BG144" s="142">
        <f t="shared" si="6"/>
        <v>0</v>
      </c>
      <c r="BH144" s="142">
        <f t="shared" si="7"/>
        <v>0</v>
      </c>
      <c r="BI144" s="142">
        <f t="shared" si="8"/>
        <v>0</v>
      </c>
      <c r="BJ144" s="17" t="s">
        <v>82</v>
      </c>
      <c r="BK144" s="142">
        <f t="shared" si="9"/>
        <v>954.28</v>
      </c>
      <c r="BL144" s="17" t="s">
        <v>141</v>
      </c>
      <c r="BM144" s="17" t="s">
        <v>239</v>
      </c>
    </row>
    <row r="145" spans="2:65" s="9" customFormat="1" ht="29.85" customHeight="1">
      <c r="B145" s="122"/>
      <c r="C145" s="123"/>
      <c r="D145" s="132" t="s">
        <v>115</v>
      </c>
      <c r="E145" s="132"/>
      <c r="F145" s="132"/>
      <c r="G145" s="132"/>
      <c r="H145" s="132"/>
      <c r="I145" s="132"/>
      <c r="J145" s="132"/>
      <c r="K145" s="132"/>
      <c r="L145" s="132"/>
      <c r="M145" s="132"/>
      <c r="N145" s="190">
        <f>BK145</f>
        <v>33668.69</v>
      </c>
      <c r="O145" s="191"/>
      <c r="P145" s="191"/>
      <c r="Q145" s="191"/>
      <c r="R145" s="125"/>
      <c r="T145" s="126"/>
      <c r="U145" s="123"/>
      <c r="V145" s="123"/>
      <c r="W145" s="127">
        <f>W146</f>
        <v>0</v>
      </c>
      <c r="X145" s="123"/>
      <c r="Y145" s="127">
        <f>Y146</f>
        <v>0</v>
      </c>
      <c r="Z145" s="123"/>
      <c r="AA145" s="128">
        <f>AA146</f>
        <v>0</v>
      </c>
      <c r="AR145" s="129" t="s">
        <v>82</v>
      </c>
      <c r="AT145" s="130" t="s">
        <v>73</v>
      </c>
      <c r="AU145" s="130" t="s">
        <v>82</v>
      </c>
      <c r="AY145" s="129" t="s">
        <v>136</v>
      </c>
      <c r="BK145" s="131">
        <f>BK146</f>
        <v>33668.69</v>
      </c>
    </row>
    <row r="146" spans="2:65" s="1" customFormat="1" ht="40.15" customHeight="1">
      <c r="B146" s="133"/>
      <c r="C146" s="134" t="s">
        <v>240</v>
      </c>
      <c r="D146" s="134" t="s">
        <v>137</v>
      </c>
      <c r="E146" s="135" t="s">
        <v>241</v>
      </c>
      <c r="F146" s="188" t="s">
        <v>242</v>
      </c>
      <c r="G146" s="188"/>
      <c r="H146" s="188"/>
      <c r="I146" s="188"/>
      <c r="J146" s="136" t="s">
        <v>153</v>
      </c>
      <c r="K146" s="137">
        <v>33.770000000000003</v>
      </c>
      <c r="L146" s="189">
        <v>997</v>
      </c>
      <c r="M146" s="189"/>
      <c r="N146" s="189">
        <f>ROUND(L146*K146,2)</f>
        <v>33668.69</v>
      </c>
      <c r="O146" s="189"/>
      <c r="P146" s="189"/>
      <c r="Q146" s="189"/>
      <c r="R146" s="138"/>
      <c r="T146" s="139" t="s">
        <v>5</v>
      </c>
      <c r="U146" s="40" t="s">
        <v>39</v>
      </c>
      <c r="V146" s="140">
        <v>0</v>
      </c>
      <c r="W146" s="140">
        <f>V146*K146</f>
        <v>0</v>
      </c>
      <c r="X146" s="140">
        <v>0</v>
      </c>
      <c r="Y146" s="140">
        <f>X146*K146</f>
        <v>0</v>
      </c>
      <c r="Z146" s="140">
        <v>0</v>
      </c>
      <c r="AA146" s="141">
        <f>Z146*K146</f>
        <v>0</v>
      </c>
      <c r="AR146" s="17" t="s">
        <v>141</v>
      </c>
      <c r="AT146" s="17" t="s">
        <v>137</v>
      </c>
      <c r="AU146" s="17" t="s">
        <v>102</v>
      </c>
      <c r="AY146" s="17" t="s">
        <v>136</v>
      </c>
      <c r="BE146" s="142">
        <f>IF(U146="základní",N146,0)</f>
        <v>33668.69</v>
      </c>
      <c r="BF146" s="142">
        <f>IF(U146="snížená",N146,0)</f>
        <v>0</v>
      </c>
      <c r="BG146" s="142">
        <f>IF(U146="zákl. přenesená",N146,0)</f>
        <v>0</v>
      </c>
      <c r="BH146" s="142">
        <f>IF(U146="sníž. přenesená",N146,0)</f>
        <v>0</v>
      </c>
      <c r="BI146" s="142">
        <f>IF(U146="nulová",N146,0)</f>
        <v>0</v>
      </c>
      <c r="BJ146" s="17" t="s">
        <v>82</v>
      </c>
      <c r="BK146" s="142">
        <f>ROUND(L146*K146,2)</f>
        <v>33668.69</v>
      </c>
      <c r="BL146" s="17" t="s">
        <v>141</v>
      </c>
      <c r="BM146" s="17" t="s">
        <v>243</v>
      </c>
    </row>
    <row r="147" spans="2:65" s="9" customFormat="1" ht="29.85" customHeight="1">
      <c r="B147" s="122"/>
      <c r="C147" s="123"/>
      <c r="D147" s="132" t="s">
        <v>116</v>
      </c>
      <c r="E147" s="132"/>
      <c r="F147" s="132"/>
      <c r="G147" s="132"/>
      <c r="H147" s="132"/>
      <c r="I147" s="132"/>
      <c r="J147" s="132"/>
      <c r="K147" s="132"/>
      <c r="L147" s="132"/>
      <c r="M147" s="132"/>
      <c r="N147" s="190">
        <f>BK147</f>
        <v>211765.58</v>
      </c>
      <c r="O147" s="191"/>
      <c r="P147" s="191"/>
      <c r="Q147" s="191"/>
      <c r="R147" s="125"/>
      <c r="T147" s="126"/>
      <c r="U147" s="123"/>
      <c r="V147" s="123"/>
      <c r="W147" s="127">
        <f>SUM(W148:W154)</f>
        <v>0</v>
      </c>
      <c r="X147" s="123"/>
      <c r="Y147" s="127">
        <f>SUM(Y148:Y154)</f>
        <v>59.422319999999992</v>
      </c>
      <c r="Z147" s="123"/>
      <c r="AA147" s="128">
        <f>SUM(AA148:AA154)</f>
        <v>0</v>
      </c>
      <c r="AR147" s="129" t="s">
        <v>82</v>
      </c>
      <c r="AT147" s="130" t="s">
        <v>73</v>
      </c>
      <c r="AU147" s="130" t="s">
        <v>82</v>
      </c>
      <c r="AY147" s="129" t="s">
        <v>136</v>
      </c>
      <c r="BK147" s="131">
        <f>SUM(BK148:BK154)</f>
        <v>211765.58</v>
      </c>
    </row>
    <row r="148" spans="2:65" s="1" customFormat="1" ht="28.9" customHeight="1">
      <c r="B148" s="133"/>
      <c r="C148" s="134" t="s">
        <v>244</v>
      </c>
      <c r="D148" s="134" t="s">
        <v>137</v>
      </c>
      <c r="E148" s="135" t="s">
        <v>245</v>
      </c>
      <c r="F148" s="188" t="s">
        <v>246</v>
      </c>
      <c r="G148" s="188"/>
      <c r="H148" s="188"/>
      <c r="I148" s="188"/>
      <c r="J148" s="136" t="s">
        <v>140</v>
      </c>
      <c r="K148" s="137">
        <v>132</v>
      </c>
      <c r="L148" s="189">
        <v>334</v>
      </c>
      <c r="M148" s="189"/>
      <c r="N148" s="189">
        <f t="shared" ref="N148:N154" si="10">ROUND(L148*K148,2)</f>
        <v>44088</v>
      </c>
      <c r="O148" s="189"/>
      <c r="P148" s="189"/>
      <c r="Q148" s="189"/>
      <c r="R148" s="138"/>
      <c r="T148" s="139" t="s">
        <v>5</v>
      </c>
      <c r="U148" s="40" t="s">
        <v>39</v>
      </c>
      <c r="V148" s="140">
        <v>0</v>
      </c>
      <c r="W148" s="140">
        <f t="shared" ref="W148:W154" si="11">V148*K148</f>
        <v>0</v>
      </c>
      <c r="X148" s="140">
        <v>0</v>
      </c>
      <c r="Y148" s="140">
        <f t="shared" ref="Y148:Y154" si="12">X148*K148</f>
        <v>0</v>
      </c>
      <c r="Z148" s="140">
        <v>0</v>
      </c>
      <c r="AA148" s="141">
        <f t="shared" ref="AA148:AA154" si="13">Z148*K148</f>
        <v>0</v>
      </c>
      <c r="AR148" s="17" t="s">
        <v>141</v>
      </c>
      <c r="AT148" s="17" t="s">
        <v>137</v>
      </c>
      <c r="AU148" s="17" t="s">
        <v>102</v>
      </c>
      <c r="AY148" s="17" t="s">
        <v>136</v>
      </c>
      <c r="BE148" s="142">
        <f t="shared" ref="BE148:BE154" si="14">IF(U148="základní",N148,0)</f>
        <v>44088</v>
      </c>
      <c r="BF148" s="142">
        <f t="shared" ref="BF148:BF154" si="15">IF(U148="snížená",N148,0)</f>
        <v>0</v>
      </c>
      <c r="BG148" s="142">
        <f t="shared" ref="BG148:BG154" si="16">IF(U148="zákl. přenesená",N148,0)</f>
        <v>0</v>
      </c>
      <c r="BH148" s="142">
        <f t="shared" ref="BH148:BH154" si="17">IF(U148="sníž. přenesená",N148,0)</f>
        <v>0</v>
      </c>
      <c r="BI148" s="142">
        <f t="shared" ref="BI148:BI154" si="18">IF(U148="nulová",N148,0)</f>
        <v>0</v>
      </c>
      <c r="BJ148" s="17" t="s">
        <v>82</v>
      </c>
      <c r="BK148" s="142">
        <f t="shared" ref="BK148:BK154" si="19">ROUND(L148*K148,2)</f>
        <v>44088</v>
      </c>
      <c r="BL148" s="17" t="s">
        <v>141</v>
      </c>
      <c r="BM148" s="17" t="s">
        <v>247</v>
      </c>
    </row>
    <row r="149" spans="2:65" s="1" customFormat="1" ht="20.45" customHeight="1">
      <c r="B149" s="133"/>
      <c r="C149" s="134" t="s">
        <v>248</v>
      </c>
      <c r="D149" s="134" t="s">
        <v>137</v>
      </c>
      <c r="E149" s="135" t="s">
        <v>249</v>
      </c>
      <c r="F149" s="188" t="s">
        <v>250</v>
      </c>
      <c r="G149" s="188"/>
      <c r="H149" s="188"/>
      <c r="I149" s="188"/>
      <c r="J149" s="136" t="s">
        <v>140</v>
      </c>
      <c r="K149" s="137">
        <v>472</v>
      </c>
      <c r="L149" s="189">
        <v>106</v>
      </c>
      <c r="M149" s="189"/>
      <c r="N149" s="189">
        <f t="shared" si="10"/>
        <v>50032</v>
      </c>
      <c r="O149" s="189"/>
      <c r="P149" s="189"/>
      <c r="Q149" s="189"/>
      <c r="R149" s="138"/>
      <c r="T149" s="139" t="s">
        <v>5</v>
      </c>
      <c r="U149" s="40" t="s">
        <v>39</v>
      </c>
      <c r="V149" s="140">
        <v>0</v>
      </c>
      <c r="W149" s="140">
        <f t="shared" si="11"/>
        <v>0</v>
      </c>
      <c r="X149" s="140">
        <v>0</v>
      </c>
      <c r="Y149" s="140">
        <f t="shared" si="12"/>
        <v>0</v>
      </c>
      <c r="Z149" s="140">
        <v>0</v>
      </c>
      <c r="AA149" s="141">
        <f t="shared" si="13"/>
        <v>0</v>
      </c>
      <c r="AR149" s="17" t="s">
        <v>141</v>
      </c>
      <c r="AT149" s="17" t="s">
        <v>137</v>
      </c>
      <c r="AU149" s="17" t="s">
        <v>102</v>
      </c>
      <c r="AY149" s="17" t="s">
        <v>136</v>
      </c>
      <c r="BE149" s="142">
        <f t="shared" si="14"/>
        <v>50032</v>
      </c>
      <c r="BF149" s="142">
        <f t="shared" si="15"/>
        <v>0</v>
      </c>
      <c r="BG149" s="142">
        <f t="shared" si="16"/>
        <v>0</v>
      </c>
      <c r="BH149" s="142">
        <f t="shared" si="17"/>
        <v>0</v>
      </c>
      <c r="BI149" s="142">
        <f t="shared" si="18"/>
        <v>0</v>
      </c>
      <c r="BJ149" s="17" t="s">
        <v>82</v>
      </c>
      <c r="BK149" s="142">
        <f t="shared" si="19"/>
        <v>50032</v>
      </c>
      <c r="BL149" s="17" t="s">
        <v>141</v>
      </c>
      <c r="BM149" s="17" t="s">
        <v>251</v>
      </c>
    </row>
    <row r="150" spans="2:65" s="1" customFormat="1" ht="28.9" customHeight="1">
      <c r="B150" s="133"/>
      <c r="C150" s="134" t="s">
        <v>252</v>
      </c>
      <c r="D150" s="134" t="s">
        <v>137</v>
      </c>
      <c r="E150" s="135" t="s">
        <v>253</v>
      </c>
      <c r="F150" s="188" t="s">
        <v>254</v>
      </c>
      <c r="G150" s="188"/>
      <c r="H150" s="188"/>
      <c r="I150" s="188"/>
      <c r="J150" s="136" t="s">
        <v>140</v>
      </c>
      <c r="K150" s="137">
        <v>266.39999999999998</v>
      </c>
      <c r="L150" s="189">
        <v>352</v>
      </c>
      <c r="M150" s="189"/>
      <c r="N150" s="189">
        <f t="shared" si="10"/>
        <v>93772.800000000003</v>
      </c>
      <c r="O150" s="189"/>
      <c r="P150" s="189"/>
      <c r="Q150" s="189"/>
      <c r="R150" s="138"/>
      <c r="T150" s="139" t="s">
        <v>5</v>
      </c>
      <c r="U150" s="40" t="s">
        <v>39</v>
      </c>
      <c r="V150" s="140">
        <v>0</v>
      </c>
      <c r="W150" s="140">
        <f t="shared" si="11"/>
        <v>0</v>
      </c>
      <c r="X150" s="140">
        <v>0.1837</v>
      </c>
      <c r="Y150" s="140">
        <f t="shared" si="12"/>
        <v>48.937679999999993</v>
      </c>
      <c r="Z150" s="140">
        <v>0</v>
      </c>
      <c r="AA150" s="141">
        <f t="shared" si="13"/>
        <v>0</v>
      </c>
      <c r="AR150" s="17" t="s">
        <v>141</v>
      </c>
      <c r="AT150" s="17" t="s">
        <v>137</v>
      </c>
      <c r="AU150" s="17" t="s">
        <v>102</v>
      </c>
      <c r="AY150" s="17" t="s">
        <v>136</v>
      </c>
      <c r="BE150" s="142">
        <f t="shared" si="14"/>
        <v>93772.800000000003</v>
      </c>
      <c r="BF150" s="142">
        <f t="shared" si="15"/>
        <v>0</v>
      </c>
      <c r="BG150" s="142">
        <f t="shared" si="16"/>
        <v>0</v>
      </c>
      <c r="BH150" s="142">
        <f t="shared" si="17"/>
        <v>0</v>
      </c>
      <c r="BI150" s="142">
        <f t="shared" si="18"/>
        <v>0</v>
      </c>
      <c r="BJ150" s="17" t="s">
        <v>82</v>
      </c>
      <c r="BK150" s="142">
        <f t="shared" si="19"/>
        <v>93772.800000000003</v>
      </c>
      <c r="BL150" s="17" t="s">
        <v>141</v>
      </c>
      <c r="BM150" s="17" t="s">
        <v>255</v>
      </c>
    </row>
    <row r="151" spans="2:65" s="1" customFormat="1" ht="40.15" customHeight="1">
      <c r="B151" s="133"/>
      <c r="C151" s="134" t="s">
        <v>256</v>
      </c>
      <c r="D151" s="134" t="s">
        <v>137</v>
      </c>
      <c r="E151" s="135" t="s">
        <v>257</v>
      </c>
      <c r="F151" s="188" t="s">
        <v>258</v>
      </c>
      <c r="G151" s="188"/>
      <c r="H151" s="188"/>
      <c r="I151" s="188"/>
      <c r="J151" s="136" t="s">
        <v>140</v>
      </c>
      <c r="K151" s="137">
        <v>34</v>
      </c>
      <c r="L151" s="189">
        <v>413</v>
      </c>
      <c r="M151" s="189"/>
      <c r="N151" s="189">
        <f t="shared" si="10"/>
        <v>14042</v>
      </c>
      <c r="O151" s="189"/>
      <c r="P151" s="189"/>
      <c r="Q151" s="189"/>
      <c r="R151" s="138"/>
      <c r="T151" s="139" t="s">
        <v>5</v>
      </c>
      <c r="U151" s="40" t="s">
        <v>39</v>
      </c>
      <c r="V151" s="140">
        <v>0</v>
      </c>
      <c r="W151" s="140">
        <f t="shared" si="11"/>
        <v>0</v>
      </c>
      <c r="X151" s="140">
        <v>0.1837</v>
      </c>
      <c r="Y151" s="140">
        <f t="shared" si="12"/>
        <v>6.2458</v>
      </c>
      <c r="Z151" s="140">
        <v>0</v>
      </c>
      <c r="AA151" s="141">
        <f t="shared" si="13"/>
        <v>0</v>
      </c>
      <c r="AR151" s="17" t="s">
        <v>141</v>
      </c>
      <c r="AT151" s="17" t="s">
        <v>137</v>
      </c>
      <c r="AU151" s="17" t="s">
        <v>102</v>
      </c>
      <c r="AY151" s="17" t="s">
        <v>136</v>
      </c>
      <c r="BE151" s="142">
        <f t="shared" si="14"/>
        <v>14042</v>
      </c>
      <c r="BF151" s="142">
        <f t="shared" si="15"/>
        <v>0</v>
      </c>
      <c r="BG151" s="142">
        <f t="shared" si="16"/>
        <v>0</v>
      </c>
      <c r="BH151" s="142">
        <f t="shared" si="17"/>
        <v>0</v>
      </c>
      <c r="BI151" s="142">
        <f t="shared" si="18"/>
        <v>0</v>
      </c>
      <c r="BJ151" s="17" t="s">
        <v>82</v>
      </c>
      <c r="BK151" s="142">
        <f t="shared" si="19"/>
        <v>14042</v>
      </c>
      <c r="BL151" s="17" t="s">
        <v>141</v>
      </c>
      <c r="BM151" s="17" t="s">
        <v>259</v>
      </c>
    </row>
    <row r="152" spans="2:65" s="1" customFormat="1" ht="28.9" customHeight="1">
      <c r="B152" s="133"/>
      <c r="C152" s="143" t="s">
        <v>260</v>
      </c>
      <c r="D152" s="143" t="s">
        <v>196</v>
      </c>
      <c r="E152" s="144" t="s">
        <v>261</v>
      </c>
      <c r="F152" s="201" t="s">
        <v>262</v>
      </c>
      <c r="G152" s="201"/>
      <c r="H152" s="201"/>
      <c r="I152" s="201"/>
      <c r="J152" s="145" t="s">
        <v>182</v>
      </c>
      <c r="K152" s="146">
        <v>1.843</v>
      </c>
      <c r="L152" s="192">
        <v>2460</v>
      </c>
      <c r="M152" s="192"/>
      <c r="N152" s="192">
        <f t="shared" si="10"/>
        <v>4533.78</v>
      </c>
      <c r="O152" s="189"/>
      <c r="P152" s="189"/>
      <c r="Q152" s="189"/>
      <c r="R152" s="138"/>
      <c r="T152" s="139" t="s">
        <v>5</v>
      </c>
      <c r="U152" s="40" t="s">
        <v>39</v>
      </c>
      <c r="V152" s="140">
        <v>0</v>
      </c>
      <c r="W152" s="140">
        <f t="shared" si="11"/>
        <v>0</v>
      </c>
      <c r="X152" s="140">
        <v>1</v>
      </c>
      <c r="Y152" s="140">
        <f t="shared" si="12"/>
        <v>1.843</v>
      </c>
      <c r="Z152" s="140">
        <v>0</v>
      </c>
      <c r="AA152" s="141">
        <f t="shared" si="13"/>
        <v>0</v>
      </c>
      <c r="AR152" s="17" t="s">
        <v>167</v>
      </c>
      <c r="AT152" s="17" t="s">
        <v>196</v>
      </c>
      <c r="AU152" s="17" t="s">
        <v>102</v>
      </c>
      <c r="AY152" s="17" t="s">
        <v>136</v>
      </c>
      <c r="BE152" s="142">
        <f t="shared" si="14"/>
        <v>4533.78</v>
      </c>
      <c r="BF152" s="142">
        <f t="shared" si="15"/>
        <v>0</v>
      </c>
      <c r="BG152" s="142">
        <f t="shared" si="16"/>
        <v>0</v>
      </c>
      <c r="BH152" s="142">
        <f t="shared" si="17"/>
        <v>0</v>
      </c>
      <c r="BI152" s="142">
        <f t="shared" si="18"/>
        <v>0</v>
      </c>
      <c r="BJ152" s="17" t="s">
        <v>82</v>
      </c>
      <c r="BK152" s="142">
        <f t="shared" si="19"/>
        <v>4533.78</v>
      </c>
      <c r="BL152" s="17" t="s">
        <v>141</v>
      </c>
      <c r="BM152" s="17" t="s">
        <v>263</v>
      </c>
    </row>
    <row r="153" spans="2:65" s="1" customFormat="1" ht="40.15" customHeight="1">
      <c r="B153" s="133"/>
      <c r="C153" s="134" t="s">
        <v>264</v>
      </c>
      <c r="D153" s="134" t="s">
        <v>137</v>
      </c>
      <c r="E153" s="135" t="s">
        <v>265</v>
      </c>
      <c r="F153" s="188" t="s">
        <v>266</v>
      </c>
      <c r="G153" s="188"/>
      <c r="H153" s="188"/>
      <c r="I153" s="188"/>
      <c r="J153" s="136" t="s">
        <v>140</v>
      </c>
      <c r="K153" s="137">
        <v>3</v>
      </c>
      <c r="L153" s="189">
        <v>139</v>
      </c>
      <c r="M153" s="189"/>
      <c r="N153" s="189">
        <f t="shared" si="10"/>
        <v>417</v>
      </c>
      <c r="O153" s="189"/>
      <c r="P153" s="189"/>
      <c r="Q153" s="189"/>
      <c r="R153" s="138"/>
      <c r="T153" s="139" t="s">
        <v>5</v>
      </c>
      <c r="U153" s="40" t="s">
        <v>39</v>
      </c>
      <c r="V153" s="140">
        <v>0</v>
      </c>
      <c r="W153" s="140">
        <f t="shared" si="11"/>
        <v>0</v>
      </c>
      <c r="X153" s="140">
        <v>0.10100000000000001</v>
      </c>
      <c r="Y153" s="140">
        <f t="shared" si="12"/>
        <v>0.30300000000000005</v>
      </c>
      <c r="Z153" s="140">
        <v>0</v>
      </c>
      <c r="AA153" s="141">
        <f t="shared" si="13"/>
        <v>0</v>
      </c>
      <c r="AR153" s="17" t="s">
        <v>141</v>
      </c>
      <c r="AT153" s="17" t="s">
        <v>137</v>
      </c>
      <c r="AU153" s="17" t="s">
        <v>102</v>
      </c>
      <c r="AY153" s="17" t="s">
        <v>136</v>
      </c>
      <c r="BE153" s="142">
        <f t="shared" si="14"/>
        <v>417</v>
      </c>
      <c r="BF153" s="142">
        <f t="shared" si="15"/>
        <v>0</v>
      </c>
      <c r="BG153" s="142">
        <f t="shared" si="16"/>
        <v>0</v>
      </c>
      <c r="BH153" s="142">
        <f t="shared" si="17"/>
        <v>0</v>
      </c>
      <c r="BI153" s="142">
        <f t="shared" si="18"/>
        <v>0</v>
      </c>
      <c r="BJ153" s="17" t="s">
        <v>82</v>
      </c>
      <c r="BK153" s="142">
        <f t="shared" si="19"/>
        <v>417</v>
      </c>
      <c r="BL153" s="17" t="s">
        <v>141</v>
      </c>
      <c r="BM153" s="17" t="s">
        <v>267</v>
      </c>
    </row>
    <row r="154" spans="2:65" s="1" customFormat="1" ht="28.9" customHeight="1">
      <c r="B154" s="133"/>
      <c r="C154" s="134" t="s">
        <v>268</v>
      </c>
      <c r="D154" s="134" t="s">
        <v>137</v>
      </c>
      <c r="E154" s="135" t="s">
        <v>269</v>
      </c>
      <c r="F154" s="188" t="s">
        <v>270</v>
      </c>
      <c r="G154" s="188"/>
      <c r="H154" s="188"/>
      <c r="I154" s="188"/>
      <c r="J154" s="136" t="s">
        <v>140</v>
      </c>
      <c r="K154" s="137">
        <v>4</v>
      </c>
      <c r="L154" s="189">
        <v>1220</v>
      </c>
      <c r="M154" s="189"/>
      <c r="N154" s="189">
        <f t="shared" si="10"/>
        <v>4880</v>
      </c>
      <c r="O154" s="189"/>
      <c r="P154" s="189"/>
      <c r="Q154" s="189"/>
      <c r="R154" s="138"/>
      <c r="T154" s="139" t="s">
        <v>5</v>
      </c>
      <c r="U154" s="40" t="s">
        <v>39</v>
      </c>
      <c r="V154" s="140">
        <v>0</v>
      </c>
      <c r="W154" s="140">
        <f t="shared" si="11"/>
        <v>0</v>
      </c>
      <c r="X154" s="140">
        <v>0.52320999999999995</v>
      </c>
      <c r="Y154" s="140">
        <f t="shared" si="12"/>
        <v>2.0928399999999998</v>
      </c>
      <c r="Z154" s="140">
        <v>0</v>
      </c>
      <c r="AA154" s="141">
        <f t="shared" si="13"/>
        <v>0</v>
      </c>
      <c r="AR154" s="17" t="s">
        <v>141</v>
      </c>
      <c r="AT154" s="17" t="s">
        <v>137</v>
      </c>
      <c r="AU154" s="17" t="s">
        <v>102</v>
      </c>
      <c r="AY154" s="17" t="s">
        <v>136</v>
      </c>
      <c r="BE154" s="142">
        <f t="shared" si="14"/>
        <v>4880</v>
      </c>
      <c r="BF154" s="142">
        <f t="shared" si="15"/>
        <v>0</v>
      </c>
      <c r="BG154" s="142">
        <f t="shared" si="16"/>
        <v>0</v>
      </c>
      <c r="BH154" s="142">
        <f t="shared" si="17"/>
        <v>0</v>
      </c>
      <c r="BI154" s="142">
        <f t="shared" si="18"/>
        <v>0</v>
      </c>
      <c r="BJ154" s="17" t="s">
        <v>82</v>
      </c>
      <c r="BK154" s="142">
        <f t="shared" si="19"/>
        <v>4880</v>
      </c>
      <c r="BL154" s="17" t="s">
        <v>141</v>
      </c>
      <c r="BM154" s="17" t="s">
        <v>271</v>
      </c>
    </row>
    <row r="155" spans="2:65" s="9" customFormat="1" ht="29.85" customHeight="1">
      <c r="B155" s="122"/>
      <c r="C155" s="123"/>
      <c r="D155" s="132" t="s">
        <v>117</v>
      </c>
      <c r="E155" s="132"/>
      <c r="F155" s="132"/>
      <c r="G155" s="132"/>
      <c r="H155" s="132"/>
      <c r="I155" s="132"/>
      <c r="J155" s="132"/>
      <c r="K155" s="132"/>
      <c r="L155" s="132"/>
      <c r="M155" s="132"/>
      <c r="N155" s="190">
        <f>BK155</f>
        <v>1730</v>
      </c>
      <c r="O155" s="191"/>
      <c r="P155" s="191"/>
      <c r="Q155" s="191"/>
      <c r="R155" s="125"/>
      <c r="T155" s="126"/>
      <c r="U155" s="123"/>
      <c r="V155" s="123"/>
      <c r="W155" s="127">
        <f>W156</f>
        <v>0</v>
      </c>
      <c r="X155" s="123"/>
      <c r="Y155" s="127">
        <f>Y156</f>
        <v>0.42368</v>
      </c>
      <c r="Z155" s="123"/>
      <c r="AA155" s="128">
        <f>AA156</f>
        <v>0</v>
      </c>
      <c r="AR155" s="129" t="s">
        <v>82</v>
      </c>
      <c r="AT155" s="130" t="s">
        <v>73</v>
      </c>
      <c r="AU155" s="130" t="s">
        <v>82</v>
      </c>
      <c r="AY155" s="129" t="s">
        <v>136</v>
      </c>
      <c r="BK155" s="131">
        <f>BK156</f>
        <v>1730</v>
      </c>
    </row>
    <row r="156" spans="2:65" s="1" customFormat="1" ht="28.9" customHeight="1">
      <c r="B156" s="133"/>
      <c r="C156" s="134" t="s">
        <v>272</v>
      </c>
      <c r="D156" s="134" t="s">
        <v>137</v>
      </c>
      <c r="E156" s="135" t="s">
        <v>273</v>
      </c>
      <c r="F156" s="188" t="s">
        <v>274</v>
      </c>
      <c r="G156" s="188"/>
      <c r="H156" s="188"/>
      <c r="I156" s="188"/>
      <c r="J156" s="136" t="s">
        <v>275</v>
      </c>
      <c r="K156" s="137">
        <v>1</v>
      </c>
      <c r="L156" s="189">
        <v>1730</v>
      </c>
      <c r="M156" s="189"/>
      <c r="N156" s="189">
        <f>ROUND(L156*K156,2)</f>
        <v>1730</v>
      </c>
      <c r="O156" s="189"/>
      <c r="P156" s="189"/>
      <c r="Q156" s="189"/>
      <c r="R156" s="138"/>
      <c r="T156" s="139" t="s">
        <v>5</v>
      </c>
      <c r="U156" s="40" t="s">
        <v>39</v>
      </c>
      <c r="V156" s="140">
        <v>0</v>
      </c>
      <c r="W156" s="140">
        <f>V156*K156</f>
        <v>0</v>
      </c>
      <c r="X156" s="140">
        <v>0.42368</v>
      </c>
      <c r="Y156" s="140">
        <f>X156*K156</f>
        <v>0.42368</v>
      </c>
      <c r="Z156" s="140">
        <v>0</v>
      </c>
      <c r="AA156" s="141">
        <f>Z156*K156</f>
        <v>0</v>
      </c>
      <c r="AR156" s="17" t="s">
        <v>141</v>
      </c>
      <c r="AT156" s="17" t="s">
        <v>137</v>
      </c>
      <c r="AU156" s="17" t="s">
        <v>102</v>
      </c>
      <c r="AY156" s="17" t="s">
        <v>136</v>
      </c>
      <c r="BE156" s="142">
        <f>IF(U156="základní",N156,0)</f>
        <v>1730</v>
      </c>
      <c r="BF156" s="142">
        <f>IF(U156="snížená",N156,0)</f>
        <v>0</v>
      </c>
      <c r="BG156" s="142">
        <f>IF(U156="zákl. přenesená",N156,0)</f>
        <v>0</v>
      </c>
      <c r="BH156" s="142">
        <f>IF(U156="sníž. přenesená",N156,0)</f>
        <v>0</v>
      </c>
      <c r="BI156" s="142">
        <f>IF(U156="nulová",N156,0)</f>
        <v>0</v>
      </c>
      <c r="BJ156" s="17" t="s">
        <v>82</v>
      </c>
      <c r="BK156" s="142">
        <f>ROUND(L156*K156,2)</f>
        <v>1730</v>
      </c>
      <c r="BL156" s="17" t="s">
        <v>141</v>
      </c>
      <c r="BM156" s="17" t="s">
        <v>276</v>
      </c>
    </row>
    <row r="157" spans="2:65" s="9" customFormat="1" ht="29.85" customHeight="1">
      <c r="B157" s="122"/>
      <c r="C157" s="123"/>
      <c r="D157" s="132" t="s">
        <v>118</v>
      </c>
      <c r="E157" s="132"/>
      <c r="F157" s="132"/>
      <c r="G157" s="132"/>
      <c r="H157" s="132"/>
      <c r="I157" s="132"/>
      <c r="J157" s="132"/>
      <c r="K157" s="132"/>
      <c r="L157" s="132"/>
      <c r="M157" s="132"/>
      <c r="N157" s="190">
        <f>BK157</f>
        <v>78134.300000000017</v>
      </c>
      <c r="O157" s="191"/>
      <c r="P157" s="191"/>
      <c r="Q157" s="191"/>
      <c r="R157" s="125"/>
      <c r="T157" s="126"/>
      <c r="U157" s="123"/>
      <c r="V157" s="123"/>
      <c r="W157" s="127">
        <f>SUM(W158:W165)</f>
        <v>0</v>
      </c>
      <c r="X157" s="123"/>
      <c r="Y157" s="127">
        <f>SUM(Y158:Y165)</f>
        <v>49.718340000000005</v>
      </c>
      <c r="Z157" s="123"/>
      <c r="AA157" s="128">
        <f>SUM(AA158:AA165)</f>
        <v>0</v>
      </c>
      <c r="AR157" s="129" t="s">
        <v>82</v>
      </c>
      <c r="AT157" s="130" t="s">
        <v>73</v>
      </c>
      <c r="AU157" s="130" t="s">
        <v>82</v>
      </c>
      <c r="AY157" s="129" t="s">
        <v>136</v>
      </c>
      <c r="BK157" s="131">
        <f>SUM(BK158:BK165)</f>
        <v>78134.300000000017</v>
      </c>
    </row>
    <row r="158" spans="2:65" s="1" customFormat="1" ht="28.9" customHeight="1">
      <c r="B158" s="133"/>
      <c r="C158" s="134" t="s">
        <v>277</v>
      </c>
      <c r="D158" s="134" t="s">
        <v>137</v>
      </c>
      <c r="E158" s="135" t="s">
        <v>278</v>
      </c>
      <c r="F158" s="188" t="s">
        <v>279</v>
      </c>
      <c r="G158" s="188"/>
      <c r="H158" s="188"/>
      <c r="I158" s="188"/>
      <c r="J158" s="136" t="s">
        <v>149</v>
      </c>
      <c r="K158" s="137">
        <v>448</v>
      </c>
      <c r="L158" s="189">
        <v>151</v>
      </c>
      <c r="M158" s="189"/>
      <c r="N158" s="189">
        <f t="shared" ref="N158:N165" si="20">ROUND(L158*K158,2)</f>
        <v>67648</v>
      </c>
      <c r="O158" s="189"/>
      <c r="P158" s="189"/>
      <c r="Q158" s="189"/>
      <c r="R158" s="138"/>
      <c r="T158" s="139" t="s">
        <v>5</v>
      </c>
      <c r="U158" s="40" t="s">
        <v>39</v>
      </c>
      <c r="V158" s="140">
        <v>0</v>
      </c>
      <c r="W158" s="140">
        <f t="shared" ref="W158:W165" si="21">V158*K158</f>
        <v>0</v>
      </c>
      <c r="X158" s="140">
        <v>0.10988000000000001</v>
      </c>
      <c r="Y158" s="140">
        <f t="shared" ref="Y158:Y165" si="22">X158*K158</f>
        <v>49.226240000000004</v>
      </c>
      <c r="Z158" s="140">
        <v>0</v>
      </c>
      <c r="AA158" s="141">
        <f t="shared" ref="AA158:AA165" si="23">Z158*K158</f>
        <v>0</v>
      </c>
      <c r="AR158" s="17" t="s">
        <v>141</v>
      </c>
      <c r="AT158" s="17" t="s">
        <v>137</v>
      </c>
      <c r="AU158" s="17" t="s">
        <v>102</v>
      </c>
      <c r="AY158" s="17" t="s">
        <v>136</v>
      </c>
      <c r="BE158" s="142">
        <f t="shared" ref="BE158:BE165" si="24">IF(U158="základní",N158,0)</f>
        <v>67648</v>
      </c>
      <c r="BF158" s="142">
        <f t="shared" ref="BF158:BF165" si="25">IF(U158="snížená",N158,0)</f>
        <v>0</v>
      </c>
      <c r="BG158" s="142">
        <f t="shared" ref="BG158:BG165" si="26">IF(U158="zákl. přenesená",N158,0)</f>
        <v>0</v>
      </c>
      <c r="BH158" s="142">
        <f t="shared" ref="BH158:BH165" si="27">IF(U158="sníž. přenesená",N158,0)</f>
        <v>0</v>
      </c>
      <c r="BI158" s="142">
        <f t="shared" ref="BI158:BI165" si="28">IF(U158="nulová",N158,0)</f>
        <v>0</v>
      </c>
      <c r="BJ158" s="17" t="s">
        <v>82</v>
      </c>
      <c r="BK158" s="142">
        <f t="shared" ref="BK158:BK165" si="29">ROUND(L158*K158,2)</f>
        <v>67648</v>
      </c>
      <c r="BL158" s="17" t="s">
        <v>141</v>
      </c>
      <c r="BM158" s="17" t="s">
        <v>280</v>
      </c>
    </row>
    <row r="159" spans="2:65" s="1" customFormat="1" ht="40.15" customHeight="1">
      <c r="B159" s="133"/>
      <c r="C159" s="134" t="s">
        <v>281</v>
      </c>
      <c r="D159" s="134" t="s">
        <v>137</v>
      </c>
      <c r="E159" s="135" t="s">
        <v>282</v>
      </c>
      <c r="F159" s="188" t="s">
        <v>283</v>
      </c>
      <c r="G159" s="188"/>
      <c r="H159" s="188"/>
      <c r="I159" s="188"/>
      <c r="J159" s="136" t="s">
        <v>149</v>
      </c>
      <c r="K159" s="137">
        <v>3.8</v>
      </c>
      <c r="L159" s="189">
        <v>186</v>
      </c>
      <c r="M159" s="189"/>
      <c r="N159" s="189">
        <f t="shared" si="20"/>
        <v>706.8</v>
      </c>
      <c r="O159" s="189"/>
      <c r="P159" s="189"/>
      <c r="Q159" s="189"/>
      <c r="R159" s="138"/>
      <c r="T159" s="139" t="s">
        <v>5</v>
      </c>
      <c r="U159" s="40" t="s">
        <v>39</v>
      </c>
      <c r="V159" s="140">
        <v>0</v>
      </c>
      <c r="W159" s="140">
        <f t="shared" si="21"/>
        <v>0</v>
      </c>
      <c r="X159" s="140">
        <v>0.1295</v>
      </c>
      <c r="Y159" s="140">
        <f t="shared" si="22"/>
        <v>0.49209999999999998</v>
      </c>
      <c r="Z159" s="140">
        <v>0</v>
      </c>
      <c r="AA159" s="141">
        <f t="shared" si="23"/>
        <v>0</v>
      </c>
      <c r="AR159" s="17" t="s">
        <v>141</v>
      </c>
      <c r="AT159" s="17" t="s">
        <v>137</v>
      </c>
      <c r="AU159" s="17" t="s">
        <v>102</v>
      </c>
      <c r="AY159" s="17" t="s">
        <v>136</v>
      </c>
      <c r="BE159" s="142">
        <f t="shared" si="24"/>
        <v>706.8</v>
      </c>
      <c r="BF159" s="142">
        <f t="shared" si="25"/>
        <v>0</v>
      </c>
      <c r="BG159" s="142">
        <f t="shared" si="26"/>
        <v>0</v>
      </c>
      <c r="BH159" s="142">
        <f t="shared" si="27"/>
        <v>0</v>
      </c>
      <c r="BI159" s="142">
        <f t="shared" si="28"/>
        <v>0</v>
      </c>
      <c r="BJ159" s="17" t="s">
        <v>82</v>
      </c>
      <c r="BK159" s="142">
        <f t="shared" si="29"/>
        <v>706.8</v>
      </c>
      <c r="BL159" s="17" t="s">
        <v>141</v>
      </c>
      <c r="BM159" s="17" t="s">
        <v>284</v>
      </c>
    </row>
    <row r="160" spans="2:65" s="1" customFormat="1" ht="28.9" customHeight="1">
      <c r="B160" s="133"/>
      <c r="C160" s="134" t="s">
        <v>285</v>
      </c>
      <c r="D160" s="134" t="s">
        <v>137</v>
      </c>
      <c r="E160" s="135" t="s">
        <v>286</v>
      </c>
      <c r="F160" s="188" t="s">
        <v>287</v>
      </c>
      <c r="G160" s="188"/>
      <c r="H160" s="188"/>
      <c r="I160" s="188"/>
      <c r="J160" s="136" t="s">
        <v>149</v>
      </c>
      <c r="K160" s="137">
        <v>8</v>
      </c>
      <c r="L160" s="189">
        <v>75</v>
      </c>
      <c r="M160" s="189"/>
      <c r="N160" s="189">
        <f t="shared" si="20"/>
        <v>600</v>
      </c>
      <c r="O160" s="189"/>
      <c r="P160" s="189"/>
      <c r="Q160" s="189"/>
      <c r="R160" s="138"/>
      <c r="T160" s="139" t="s">
        <v>5</v>
      </c>
      <c r="U160" s="40" t="s">
        <v>39</v>
      </c>
      <c r="V160" s="140">
        <v>0</v>
      </c>
      <c r="W160" s="140">
        <f t="shared" si="21"/>
        <v>0</v>
      </c>
      <c r="X160" s="140">
        <v>0</v>
      </c>
      <c r="Y160" s="140">
        <f t="shared" si="22"/>
        <v>0</v>
      </c>
      <c r="Z160" s="140">
        <v>0</v>
      </c>
      <c r="AA160" s="141">
        <f t="shared" si="23"/>
        <v>0</v>
      </c>
      <c r="AR160" s="17" t="s">
        <v>141</v>
      </c>
      <c r="AT160" s="17" t="s">
        <v>137</v>
      </c>
      <c r="AU160" s="17" t="s">
        <v>102</v>
      </c>
      <c r="AY160" s="17" t="s">
        <v>136</v>
      </c>
      <c r="BE160" s="142">
        <f t="shared" si="24"/>
        <v>600</v>
      </c>
      <c r="BF160" s="142">
        <f t="shared" si="25"/>
        <v>0</v>
      </c>
      <c r="BG160" s="142">
        <f t="shared" si="26"/>
        <v>0</v>
      </c>
      <c r="BH160" s="142">
        <f t="shared" si="27"/>
        <v>0</v>
      </c>
      <c r="BI160" s="142">
        <f t="shared" si="28"/>
        <v>0</v>
      </c>
      <c r="BJ160" s="17" t="s">
        <v>82</v>
      </c>
      <c r="BK160" s="142">
        <f t="shared" si="29"/>
        <v>600</v>
      </c>
      <c r="BL160" s="17" t="s">
        <v>141</v>
      </c>
      <c r="BM160" s="17" t="s">
        <v>288</v>
      </c>
    </row>
    <row r="161" spans="2:65" s="1" customFormat="1" ht="28.9" customHeight="1">
      <c r="B161" s="133"/>
      <c r="C161" s="134" t="s">
        <v>289</v>
      </c>
      <c r="D161" s="134" t="s">
        <v>137</v>
      </c>
      <c r="E161" s="135" t="s">
        <v>290</v>
      </c>
      <c r="F161" s="188" t="s">
        <v>291</v>
      </c>
      <c r="G161" s="188"/>
      <c r="H161" s="188"/>
      <c r="I161" s="188"/>
      <c r="J161" s="136" t="s">
        <v>149</v>
      </c>
      <c r="K161" s="137">
        <v>8</v>
      </c>
      <c r="L161" s="189">
        <v>71.099999999999994</v>
      </c>
      <c r="M161" s="189"/>
      <c r="N161" s="189">
        <f t="shared" si="20"/>
        <v>568.79999999999995</v>
      </c>
      <c r="O161" s="189"/>
      <c r="P161" s="189"/>
      <c r="Q161" s="189"/>
      <c r="R161" s="138"/>
      <c r="T161" s="139" t="s">
        <v>5</v>
      </c>
      <c r="U161" s="40" t="s">
        <v>39</v>
      </c>
      <c r="V161" s="140">
        <v>0</v>
      </c>
      <c r="W161" s="140">
        <f t="shared" si="21"/>
        <v>0</v>
      </c>
      <c r="X161" s="140">
        <v>0</v>
      </c>
      <c r="Y161" s="140">
        <f t="shared" si="22"/>
        <v>0</v>
      </c>
      <c r="Z161" s="140">
        <v>0</v>
      </c>
      <c r="AA161" s="141">
        <f t="shared" si="23"/>
        <v>0</v>
      </c>
      <c r="AR161" s="17" t="s">
        <v>141</v>
      </c>
      <c r="AT161" s="17" t="s">
        <v>137</v>
      </c>
      <c r="AU161" s="17" t="s">
        <v>102</v>
      </c>
      <c r="AY161" s="17" t="s">
        <v>136</v>
      </c>
      <c r="BE161" s="142">
        <f t="shared" si="24"/>
        <v>568.79999999999995</v>
      </c>
      <c r="BF161" s="142">
        <f t="shared" si="25"/>
        <v>0</v>
      </c>
      <c r="BG161" s="142">
        <f t="shared" si="26"/>
        <v>0</v>
      </c>
      <c r="BH161" s="142">
        <f t="shared" si="27"/>
        <v>0</v>
      </c>
      <c r="BI161" s="142">
        <f t="shared" si="28"/>
        <v>0</v>
      </c>
      <c r="BJ161" s="17" t="s">
        <v>82</v>
      </c>
      <c r="BK161" s="142">
        <f t="shared" si="29"/>
        <v>568.79999999999995</v>
      </c>
      <c r="BL161" s="17" t="s">
        <v>141</v>
      </c>
      <c r="BM161" s="17" t="s">
        <v>292</v>
      </c>
    </row>
    <row r="162" spans="2:65" s="1" customFormat="1" ht="28.9" customHeight="1">
      <c r="B162" s="133"/>
      <c r="C162" s="134" t="s">
        <v>293</v>
      </c>
      <c r="D162" s="134" t="s">
        <v>137</v>
      </c>
      <c r="E162" s="135" t="s">
        <v>294</v>
      </c>
      <c r="F162" s="188" t="s">
        <v>295</v>
      </c>
      <c r="G162" s="188"/>
      <c r="H162" s="188"/>
      <c r="I162" s="188"/>
      <c r="J162" s="136" t="s">
        <v>149</v>
      </c>
      <c r="K162" s="137">
        <v>3.8</v>
      </c>
      <c r="L162" s="189">
        <v>29.5</v>
      </c>
      <c r="M162" s="189"/>
      <c r="N162" s="189">
        <f t="shared" si="20"/>
        <v>112.1</v>
      </c>
      <c r="O162" s="189"/>
      <c r="P162" s="189"/>
      <c r="Q162" s="189"/>
      <c r="R162" s="138"/>
      <c r="T162" s="139" t="s">
        <v>5</v>
      </c>
      <c r="U162" s="40" t="s">
        <v>39</v>
      </c>
      <c r="V162" s="140">
        <v>0</v>
      </c>
      <c r="W162" s="140">
        <f t="shared" si="21"/>
        <v>0</v>
      </c>
      <c r="X162" s="140">
        <v>0</v>
      </c>
      <c r="Y162" s="140">
        <f t="shared" si="22"/>
        <v>0</v>
      </c>
      <c r="Z162" s="140">
        <v>0</v>
      </c>
      <c r="AA162" s="141">
        <f t="shared" si="23"/>
        <v>0</v>
      </c>
      <c r="AR162" s="17" t="s">
        <v>141</v>
      </c>
      <c r="AT162" s="17" t="s">
        <v>137</v>
      </c>
      <c r="AU162" s="17" t="s">
        <v>102</v>
      </c>
      <c r="AY162" s="17" t="s">
        <v>136</v>
      </c>
      <c r="BE162" s="142">
        <f t="shared" si="24"/>
        <v>112.1</v>
      </c>
      <c r="BF162" s="142">
        <f t="shared" si="25"/>
        <v>0</v>
      </c>
      <c r="BG162" s="142">
        <f t="shared" si="26"/>
        <v>0</v>
      </c>
      <c r="BH162" s="142">
        <f t="shared" si="27"/>
        <v>0</v>
      </c>
      <c r="BI162" s="142">
        <f t="shared" si="28"/>
        <v>0</v>
      </c>
      <c r="BJ162" s="17" t="s">
        <v>82</v>
      </c>
      <c r="BK162" s="142">
        <f t="shared" si="29"/>
        <v>112.1</v>
      </c>
      <c r="BL162" s="17" t="s">
        <v>141</v>
      </c>
      <c r="BM162" s="17" t="s">
        <v>296</v>
      </c>
    </row>
    <row r="163" spans="2:65" s="1" customFormat="1" ht="40.15" customHeight="1">
      <c r="B163" s="133"/>
      <c r="C163" s="134" t="s">
        <v>297</v>
      </c>
      <c r="D163" s="134" t="s">
        <v>137</v>
      </c>
      <c r="E163" s="135" t="s">
        <v>298</v>
      </c>
      <c r="F163" s="188" t="s">
        <v>299</v>
      </c>
      <c r="G163" s="188"/>
      <c r="H163" s="188"/>
      <c r="I163" s="188"/>
      <c r="J163" s="136" t="s">
        <v>140</v>
      </c>
      <c r="K163" s="137">
        <v>3</v>
      </c>
      <c r="L163" s="189">
        <v>79.2</v>
      </c>
      <c r="M163" s="189"/>
      <c r="N163" s="189">
        <f t="shared" si="20"/>
        <v>237.6</v>
      </c>
      <c r="O163" s="189"/>
      <c r="P163" s="189"/>
      <c r="Q163" s="189"/>
      <c r="R163" s="138"/>
      <c r="T163" s="139" t="s">
        <v>5</v>
      </c>
      <c r="U163" s="40" t="s">
        <v>39</v>
      </c>
      <c r="V163" s="140">
        <v>0</v>
      </c>
      <c r="W163" s="140">
        <f t="shared" si="21"/>
        <v>0</v>
      </c>
      <c r="X163" s="140">
        <v>0</v>
      </c>
      <c r="Y163" s="140">
        <f t="shared" si="22"/>
        <v>0</v>
      </c>
      <c r="Z163" s="140">
        <v>0</v>
      </c>
      <c r="AA163" s="141">
        <f t="shared" si="23"/>
        <v>0</v>
      </c>
      <c r="AR163" s="17" t="s">
        <v>141</v>
      </c>
      <c r="AT163" s="17" t="s">
        <v>137</v>
      </c>
      <c r="AU163" s="17" t="s">
        <v>102</v>
      </c>
      <c r="AY163" s="17" t="s">
        <v>136</v>
      </c>
      <c r="BE163" s="142">
        <f t="shared" si="24"/>
        <v>237.6</v>
      </c>
      <c r="BF163" s="142">
        <f t="shared" si="25"/>
        <v>0</v>
      </c>
      <c r="BG163" s="142">
        <f t="shared" si="26"/>
        <v>0</v>
      </c>
      <c r="BH163" s="142">
        <f t="shared" si="27"/>
        <v>0</v>
      </c>
      <c r="BI163" s="142">
        <f t="shared" si="28"/>
        <v>0</v>
      </c>
      <c r="BJ163" s="17" t="s">
        <v>82</v>
      </c>
      <c r="BK163" s="142">
        <f t="shared" si="29"/>
        <v>237.6</v>
      </c>
      <c r="BL163" s="17" t="s">
        <v>141</v>
      </c>
      <c r="BM163" s="17" t="s">
        <v>300</v>
      </c>
    </row>
    <row r="164" spans="2:65" s="1" customFormat="1" ht="40.15" customHeight="1">
      <c r="B164" s="133"/>
      <c r="C164" s="134" t="s">
        <v>301</v>
      </c>
      <c r="D164" s="134" t="s">
        <v>137</v>
      </c>
      <c r="E164" s="135" t="s">
        <v>302</v>
      </c>
      <c r="F164" s="188" t="s">
        <v>303</v>
      </c>
      <c r="G164" s="188"/>
      <c r="H164" s="188"/>
      <c r="I164" s="188"/>
      <c r="J164" s="136" t="s">
        <v>140</v>
      </c>
      <c r="K164" s="137">
        <v>356</v>
      </c>
      <c r="L164" s="189">
        <v>21.4</v>
      </c>
      <c r="M164" s="189"/>
      <c r="N164" s="189">
        <f t="shared" si="20"/>
        <v>7618.4</v>
      </c>
      <c r="O164" s="189"/>
      <c r="P164" s="189"/>
      <c r="Q164" s="189"/>
      <c r="R164" s="138"/>
      <c r="T164" s="139" t="s">
        <v>5</v>
      </c>
      <c r="U164" s="40" t="s">
        <v>39</v>
      </c>
      <c r="V164" s="140">
        <v>0</v>
      </c>
      <c r="W164" s="140">
        <f t="shared" si="21"/>
        <v>0</v>
      </c>
      <c r="X164" s="140">
        <v>0</v>
      </c>
      <c r="Y164" s="140">
        <f t="shared" si="22"/>
        <v>0</v>
      </c>
      <c r="Z164" s="140">
        <v>0</v>
      </c>
      <c r="AA164" s="141">
        <f t="shared" si="23"/>
        <v>0</v>
      </c>
      <c r="AR164" s="17" t="s">
        <v>141</v>
      </c>
      <c r="AT164" s="17" t="s">
        <v>137</v>
      </c>
      <c r="AU164" s="17" t="s">
        <v>102</v>
      </c>
      <c r="AY164" s="17" t="s">
        <v>136</v>
      </c>
      <c r="BE164" s="142">
        <f t="shared" si="24"/>
        <v>7618.4</v>
      </c>
      <c r="BF164" s="142">
        <f t="shared" si="25"/>
        <v>0</v>
      </c>
      <c r="BG164" s="142">
        <f t="shared" si="26"/>
        <v>0</v>
      </c>
      <c r="BH164" s="142">
        <f t="shared" si="27"/>
        <v>0</v>
      </c>
      <c r="BI164" s="142">
        <f t="shared" si="28"/>
        <v>0</v>
      </c>
      <c r="BJ164" s="17" t="s">
        <v>82</v>
      </c>
      <c r="BK164" s="142">
        <f t="shared" si="29"/>
        <v>7618.4</v>
      </c>
      <c r="BL164" s="17" t="s">
        <v>141</v>
      </c>
      <c r="BM164" s="17" t="s">
        <v>304</v>
      </c>
    </row>
    <row r="165" spans="2:65" s="1" customFormat="1" ht="40.15" customHeight="1">
      <c r="B165" s="133"/>
      <c r="C165" s="134" t="s">
        <v>305</v>
      </c>
      <c r="D165" s="134" t="s">
        <v>137</v>
      </c>
      <c r="E165" s="135" t="s">
        <v>306</v>
      </c>
      <c r="F165" s="188" t="s">
        <v>307</v>
      </c>
      <c r="G165" s="188"/>
      <c r="H165" s="188"/>
      <c r="I165" s="188"/>
      <c r="J165" s="136" t="s">
        <v>140</v>
      </c>
      <c r="K165" s="137">
        <v>27</v>
      </c>
      <c r="L165" s="189">
        <v>23.8</v>
      </c>
      <c r="M165" s="189"/>
      <c r="N165" s="189">
        <f t="shared" si="20"/>
        <v>642.6</v>
      </c>
      <c r="O165" s="189"/>
      <c r="P165" s="189"/>
      <c r="Q165" s="189"/>
      <c r="R165" s="138"/>
      <c r="T165" s="139" t="s">
        <v>5</v>
      </c>
      <c r="U165" s="40" t="s">
        <v>39</v>
      </c>
      <c r="V165" s="140">
        <v>0</v>
      </c>
      <c r="W165" s="140">
        <f t="shared" si="21"/>
        <v>0</v>
      </c>
      <c r="X165" s="140">
        <v>0</v>
      </c>
      <c r="Y165" s="140">
        <f t="shared" si="22"/>
        <v>0</v>
      </c>
      <c r="Z165" s="140">
        <v>0</v>
      </c>
      <c r="AA165" s="141">
        <f t="shared" si="23"/>
        <v>0</v>
      </c>
      <c r="AR165" s="17" t="s">
        <v>141</v>
      </c>
      <c r="AT165" s="17" t="s">
        <v>137</v>
      </c>
      <c r="AU165" s="17" t="s">
        <v>102</v>
      </c>
      <c r="AY165" s="17" t="s">
        <v>136</v>
      </c>
      <c r="BE165" s="142">
        <f t="shared" si="24"/>
        <v>642.6</v>
      </c>
      <c r="BF165" s="142">
        <f t="shared" si="25"/>
        <v>0</v>
      </c>
      <c r="BG165" s="142">
        <f t="shared" si="26"/>
        <v>0</v>
      </c>
      <c r="BH165" s="142">
        <f t="shared" si="27"/>
        <v>0</v>
      </c>
      <c r="BI165" s="142">
        <f t="shared" si="28"/>
        <v>0</v>
      </c>
      <c r="BJ165" s="17" t="s">
        <v>82</v>
      </c>
      <c r="BK165" s="142">
        <f t="shared" si="29"/>
        <v>642.6</v>
      </c>
      <c r="BL165" s="17" t="s">
        <v>141</v>
      </c>
      <c r="BM165" s="17" t="s">
        <v>308</v>
      </c>
    </row>
    <row r="166" spans="2:65" s="9" customFormat="1" ht="29.85" customHeight="1">
      <c r="B166" s="122"/>
      <c r="C166" s="123"/>
      <c r="D166" s="132" t="s">
        <v>119</v>
      </c>
      <c r="E166" s="132"/>
      <c r="F166" s="132"/>
      <c r="G166" s="132"/>
      <c r="H166" s="132"/>
      <c r="I166" s="132"/>
      <c r="J166" s="132"/>
      <c r="K166" s="132"/>
      <c r="L166" s="132"/>
      <c r="M166" s="132"/>
      <c r="N166" s="190">
        <f>BK166</f>
        <v>13270.869999999999</v>
      </c>
      <c r="O166" s="191"/>
      <c r="P166" s="191"/>
      <c r="Q166" s="191"/>
      <c r="R166" s="125"/>
      <c r="T166" s="126"/>
      <c r="U166" s="123"/>
      <c r="V166" s="123"/>
      <c r="W166" s="127">
        <f>SUM(W167:W171)</f>
        <v>0</v>
      </c>
      <c r="X166" s="123"/>
      <c r="Y166" s="127">
        <f>SUM(Y167:Y171)</f>
        <v>0</v>
      </c>
      <c r="Z166" s="123"/>
      <c r="AA166" s="128">
        <f>SUM(AA167:AA171)</f>
        <v>0</v>
      </c>
      <c r="AR166" s="129" t="s">
        <v>82</v>
      </c>
      <c r="AT166" s="130" t="s">
        <v>73</v>
      </c>
      <c r="AU166" s="130" t="s">
        <v>82</v>
      </c>
      <c r="AY166" s="129" t="s">
        <v>136</v>
      </c>
      <c r="BK166" s="131">
        <f>SUM(BK167:BK171)</f>
        <v>13270.869999999999</v>
      </c>
    </row>
    <row r="167" spans="2:65" s="1" customFormat="1" ht="28.9" customHeight="1">
      <c r="B167" s="133"/>
      <c r="C167" s="134" t="s">
        <v>309</v>
      </c>
      <c r="D167" s="134" t="s">
        <v>137</v>
      </c>
      <c r="E167" s="135" t="s">
        <v>310</v>
      </c>
      <c r="F167" s="188" t="s">
        <v>311</v>
      </c>
      <c r="G167" s="188"/>
      <c r="H167" s="188"/>
      <c r="I167" s="188"/>
      <c r="J167" s="136" t="s">
        <v>182</v>
      </c>
      <c r="K167" s="137">
        <v>11.88</v>
      </c>
      <c r="L167" s="189">
        <v>39.1</v>
      </c>
      <c r="M167" s="189"/>
      <c r="N167" s="189">
        <f>ROUND(L167*K167,2)</f>
        <v>464.51</v>
      </c>
      <c r="O167" s="189"/>
      <c r="P167" s="189"/>
      <c r="Q167" s="189"/>
      <c r="R167" s="138"/>
      <c r="T167" s="139" t="s">
        <v>5</v>
      </c>
      <c r="U167" s="40" t="s">
        <v>39</v>
      </c>
      <c r="V167" s="140">
        <v>0</v>
      </c>
      <c r="W167" s="140">
        <f>V167*K167</f>
        <v>0</v>
      </c>
      <c r="X167" s="140">
        <v>0</v>
      </c>
      <c r="Y167" s="140">
        <f>X167*K167</f>
        <v>0</v>
      </c>
      <c r="Z167" s="140">
        <v>0</v>
      </c>
      <c r="AA167" s="141">
        <f>Z167*K167</f>
        <v>0</v>
      </c>
      <c r="AR167" s="17" t="s">
        <v>141</v>
      </c>
      <c r="AT167" s="17" t="s">
        <v>137</v>
      </c>
      <c r="AU167" s="17" t="s">
        <v>102</v>
      </c>
      <c r="AY167" s="17" t="s">
        <v>136</v>
      </c>
      <c r="BE167" s="142">
        <f>IF(U167="základní",N167,0)</f>
        <v>464.51</v>
      </c>
      <c r="BF167" s="142">
        <f>IF(U167="snížená",N167,0)</f>
        <v>0</v>
      </c>
      <c r="BG167" s="142">
        <f>IF(U167="zákl. přenesená",N167,0)</f>
        <v>0</v>
      </c>
      <c r="BH167" s="142">
        <f>IF(U167="sníž. přenesená",N167,0)</f>
        <v>0</v>
      </c>
      <c r="BI167" s="142">
        <f>IF(U167="nulová",N167,0)</f>
        <v>0</v>
      </c>
      <c r="BJ167" s="17" t="s">
        <v>82</v>
      </c>
      <c r="BK167" s="142">
        <f>ROUND(L167*K167,2)</f>
        <v>464.51</v>
      </c>
      <c r="BL167" s="17" t="s">
        <v>141</v>
      </c>
      <c r="BM167" s="17" t="s">
        <v>312</v>
      </c>
    </row>
    <row r="168" spans="2:65" s="1" customFormat="1" ht="28.9" customHeight="1">
      <c r="B168" s="133"/>
      <c r="C168" s="134" t="s">
        <v>313</v>
      </c>
      <c r="D168" s="134" t="s">
        <v>137</v>
      </c>
      <c r="E168" s="135" t="s">
        <v>314</v>
      </c>
      <c r="F168" s="188" t="s">
        <v>315</v>
      </c>
      <c r="G168" s="188"/>
      <c r="H168" s="188"/>
      <c r="I168" s="188"/>
      <c r="J168" s="136" t="s">
        <v>182</v>
      </c>
      <c r="K168" s="137">
        <v>225.72</v>
      </c>
      <c r="L168" s="189">
        <v>8.7200000000000006</v>
      </c>
      <c r="M168" s="189"/>
      <c r="N168" s="189">
        <f>ROUND(L168*K168,2)</f>
        <v>1968.28</v>
      </c>
      <c r="O168" s="189"/>
      <c r="P168" s="189"/>
      <c r="Q168" s="189"/>
      <c r="R168" s="138"/>
      <c r="T168" s="139" t="s">
        <v>5</v>
      </c>
      <c r="U168" s="40" t="s">
        <v>39</v>
      </c>
      <c r="V168" s="140">
        <v>0</v>
      </c>
      <c r="W168" s="140">
        <f>V168*K168</f>
        <v>0</v>
      </c>
      <c r="X168" s="140">
        <v>0</v>
      </c>
      <c r="Y168" s="140">
        <f>X168*K168</f>
        <v>0</v>
      </c>
      <c r="Z168" s="140">
        <v>0</v>
      </c>
      <c r="AA168" s="141">
        <f>Z168*K168</f>
        <v>0</v>
      </c>
      <c r="AR168" s="17" t="s">
        <v>141</v>
      </c>
      <c r="AT168" s="17" t="s">
        <v>137</v>
      </c>
      <c r="AU168" s="17" t="s">
        <v>102</v>
      </c>
      <c r="AY168" s="17" t="s">
        <v>136</v>
      </c>
      <c r="BE168" s="142">
        <f>IF(U168="základní",N168,0)</f>
        <v>1968.28</v>
      </c>
      <c r="BF168" s="142">
        <f>IF(U168="snížená",N168,0)</f>
        <v>0</v>
      </c>
      <c r="BG168" s="142">
        <f>IF(U168="zákl. přenesená",N168,0)</f>
        <v>0</v>
      </c>
      <c r="BH168" s="142">
        <f>IF(U168="sníž. přenesená",N168,0)</f>
        <v>0</v>
      </c>
      <c r="BI168" s="142">
        <f>IF(U168="nulová",N168,0)</f>
        <v>0</v>
      </c>
      <c r="BJ168" s="17" t="s">
        <v>82</v>
      </c>
      <c r="BK168" s="142">
        <f>ROUND(L168*K168,2)</f>
        <v>1968.28</v>
      </c>
      <c r="BL168" s="17" t="s">
        <v>141</v>
      </c>
      <c r="BM168" s="17" t="s">
        <v>316</v>
      </c>
    </row>
    <row r="169" spans="2:65" s="1" customFormat="1" ht="28.9" customHeight="1">
      <c r="B169" s="133"/>
      <c r="C169" s="134" t="s">
        <v>317</v>
      </c>
      <c r="D169" s="134" t="s">
        <v>137</v>
      </c>
      <c r="E169" s="135" t="s">
        <v>318</v>
      </c>
      <c r="F169" s="188" t="s">
        <v>319</v>
      </c>
      <c r="G169" s="188"/>
      <c r="H169" s="188"/>
      <c r="I169" s="188"/>
      <c r="J169" s="136" t="s">
        <v>182</v>
      </c>
      <c r="K169" s="137">
        <v>169.1</v>
      </c>
      <c r="L169" s="189">
        <v>44</v>
      </c>
      <c r="M169" s="189"/>
      <c r="N169" s="189">
        <f>ROUND(L169*K169,2)</f>
        <v>7440.4</v>
      </c>
      <c r="O169" s="189"/>
      <c r="P169" s="189"/>
      <c r="Q169" s="189"/>
      <c r="R169" s="138"/>
      <c r="T169" s="139" t="s">
        <v>5</v>
      </c>
      <c r="U169" s="40" t="s">
        <v>39</v>
      </c>
      <c r="V169" s="140">
        <v>0</v>
      </c>
      <c r="W169" s="140">
        <f>V169*K169</f>
        <v>0</v>
      </c>
      <c r="X169" s="140">
        <v>0</v>
      </c>
      <c r="Y169" s="140">
        <f>X169*K169</f>
        <v>0</v>
      </c>
      <c r="Z169" s="140">
        <v>0</v>
      </c>
      <c r="AA169" s="141">
        <f>Z169*K169</f>
        <v>0</v>
      </c>
      <c r="AR169" s="17" t="s">
        <v>141</v>
      </c>
      <c r="AT169" s="17" t="s">
        <v>137</v>
      </c>
      <c r="AU169" s="17" t="s">
        <v>102</v>
      </c>
      <c r="AY169" s="17" t="s">
        <v>136</v>
      </c>
      <c r="BE169" s="142">
        <f>IF(U169="základní",N169,0)</f>
        <v>7440.4</v>
      </c>
      <c r="BF169" s="142">
        <f>IF(U169="snížená",N169,0)</f>
        <v>0</v>
      </c>
      <c r="BG169" s="142">
        <f>IF(U169="zákl. přenesená",N169,0)</f>
        <v>0</v>
      </c>
      <c r="BH169" s="142">
        <f>IF(U169="sníž. přenesená",N169,0)</f>
        <v>0</v>
      </c>
      <c r="BI169" s="142">
        <f>IF(U169="nulová",N169,0)</f>
        <v>0</v>
      </c>
      <c r="BJ169" s="17" t="s">
        <v>82</v>
      </c>
      <c r="BK169" s="142">
        <f>ROUND(L169*K169,2)</f>
        <v>7440.4</v>
      </c>
      <c r="BL169" s="17" t="s">
        <v>141</v>
      </c>
      <c r="BM169" s="17" t="s">
        <v>320</v>
      </c>
    </row>
    <row r="170" spans="2:65" s="1" customFormat="1" ht="28.9" customHeight="1">
      <c r="B170" s="133"/>
      <c r="C170" s="134" t="s">
        <v>321</v>
      </c>
      <c r="D170" s="134" t="s">
        <v>137</v>
      </c>
      <c r="E170" s="135" t="s">
        <v>322</v>
      </c>
      <c r="F170" s="188" t="s">
        <v>323</v>
      </c>
      <c r="G170" s="188"/>
      <c r="H170" s="188"/>
      <c r="I170" s="188"/>
      <c r="J170" s="136" t="s">
        <v>182</v>
      </c>
      <c r="K170" s="137">
        <v>11.88</v>
      </c>
      <c r="L170" s="189">
        <v>146</v>
      </c>
      <c r="M170" s="189"/>
      <c r="N170" s="189">
        <f>ROUND(L170*K170,2)</f>
        <v>1734.48</v>
      </c>
      <c r="O170" s="189"/>
      <c r="P170" s="189"/>
      <c r="Q170" s="189"/>
      <c r="R170" s="138"/>
      <c r="T170" s="139" t="s">
        <v>5</v>
      </c>
      <c r="U170" s="40" t="s">
        <v>39</v>
      </c>
      <c r="V170" s="140">
        <v>0</v>
      </c>
      <c r="W170" s="140">
        <f>V170*K170</f>
        <v>0</v>
      </c>
      <c r="X170" s="140">
        <v>0</v>
      </c>
      <c r="Y170" s="140">
        <f>X170*K170</f>
        <v>0</v>
      </c>
      <c r="Z170" s="140">
        <v>0</v>
      </c>
      <c r="AA170" s="141">
        <f>Z170*K170</f>
        <v>0</v>
      </c>
      <c r="AR170" s="17" t="s">
        <v>141</v>
      </c>
      <c r="AT170" s="17" t="s">
        <v>137</v>
      </c>
      <c r="AU170" s="17" t="s">
        <v>102</v>
      </c>
      <c r="AY170" s="17" t="s">
        <v>136</v>
      </c>
      <c r="BE170" s="142">
        <f>IF(U170="základní",N170,0)</f>
        <v>1734.48</v>
      </c>
      <c r="BF170" s="142">
        <f>IF(U170="snížená",N170,0)</f>
        <v>0</v>
      </c>
      <c r="BG170" s="142">
        <f>IF(U170="zákl. přenesená",N170,0)</f>
        <v>0</v>
      </c>
      <c r="BH170" s="142">
        <f>IF(U170="sníž. přenesená",N170,0)</f>
        <v>0</v>
      </c>
      <c r="BI170" s="142">
        <f>IF(U170="nulová",N170,0)</f>
        <v>0</v>
      </c>
      <c r="BJ170" s="17" t="s">
        <v>82</v>
      </c>
      <c r="BK170" s="142">
        <f>ROUND(L170*K170,2)</f>
        <v>1734.48</v>
      </c>
      <c r="BL170" s="17" t="s">
        <v>141</v>
      </c>
      <c r="BM170" s="17" t="s">
        <v>324</v>
      </c>
    </row>
    <row r="171" spans="2:65" s="1" customFormat="1" ht="28.9" customHeight="1">
      <c r="B171" s="133"/>
      <c r="C171" s="134" t="s">
        <v>325</v>
      </c>
      <c r="D171" s="134" t="s">
        <v>137</v>
      </c>
      <c r="E171" s="135" t="s">
        <v>326</v>
      </c>
      <c r="F171" s="188" t="s">
        <v>327</v>
      </c>
      <c r="G171" s="188"/>
      <c r="H171" s="188"/>
      <c r="I171" s="188"/>
      <c r="J171" s="136" t="s">
        <v>182</v>
      </c>
      <c r="K171" s="137">
        <v>11.88</v>
      </c>
      <c r="L171" s="189">
        <v>140</v>
      </c>
      <c r="M171" s="189"/>
      <c r="N171" s="189">
        <f>ROUND(L171*K171,2)</f>
        <v>1663.2</v>
      </c>
      <c r="O171" s="189"/>
      <c r="P171" s="189"/>
      <c r="Q171" s="189"/>
      <c r="R171" s="138"/>
      <c r="T171" s="139" t="s">
        <v>5</v>
      </c>
      <c r="U171" s="40" t="s">
        <v>39</v>
      </c>
      <c r="V171" s="140">
        <v>0</v>
      </c>
      <c r="W171" s="140">
        <f>V171*K171</f>
        <v>0</v>
      </c>
      <c r="X171" s="140">
        <v>0</v>
      </c>
      <c r="Y171" s="140">
        <f>X171*K171</f>
        <v>0</v>
      </c>
      <c r="Z171" s="140">
        <v>0</v>
      </c>
      <c r="AA171" s="141">
        <f>Z171*K171</f>
        <v>0</v>
      </c>
      <c r="AR171" s="17" t="s">
        <v>141</v>
      </c>
      <c r="AT171" s="17" t="s">
        <v>137</v>
      </c>
      <c r="AU171" s="17" t="s">
        <v>102</v>
      </c>
      <c r="AY171" s="17" t="s">
        <v>136</v>
      </c>
      <c r="BE171" s="142">
        <f>IF(U171="základní",N171,0)</f>
        <v>1663.2</v>
      </c>
      <c r="BF171" s="142">
        <f>IF(U171="snížená",N171,0)</f>
        <v>0</v>
      </c>
      <c r="BG171" s="142">
        <f>IF(U171="zákl. přenesená",N171,0)</f>
        <v>0</v>
      </c>
      <c r="BH171" s="142">
        <f>IF(U171="sníž. přenesená",N171,0)</f>
        <v>0</v>
      </c>
      <c r="BI171" s="142">
        <f>IF(U171="nulová",N171,0)</f>
        <v>0</v>
      </c>
      <c r="BJ171" s="17" t="s">
        <v>82</v>
      </c>
      <c r="BK171" s="142">
        <f>ROUND(L171*K171,2)</f>
        <v>1663.2</v>
      </c>
      <c r="BL171" s="17" t="s">
        <v>141</v>
      </c>
      <c r="BM171" s="17" t="s">
        <v>328</v>
      </c>
    </row>
    <row r="172" spans="2:65" s="9" customFormat="1" ht="29.85" customHeight="1">
      <c r="B172" s="122"/>
      <c r="C172" s="123"/>
      <c r="D172" s="132" t="s">
        <v>120</v>
      </c>
      <c r="E172" s="132"/>
      <c r="F172" s="132"/>
      <c r="G172" s="132"/>
      <c r="H172" s="132"/>
      <c r="I172" s="132"/>
      <c r="J172" s="132"/>
      <c r="K172" s="132"/>
      <c r="L172" s="132"/>
      <c r="M172" s="132"/>
      <c r="N172" s="190">
        <f>BK172</f>
        <v>18539.3</v>
      </c>
      <c r="O172" s="191"/>
      <c r="P172" s="191"/>
      <c r="Q172" s="191"/>
      <c r="R172" s="125"/>
      <c r="T172" s="126"/>
      <c r="U172" s="123"/>
      <c r="V172" s="123"/>
      <c r="W172" s="127">
        <f>W173</f>
        <v>0</v>
      </c>
      <c r="X172" s="123"/>
      <c r="Y172" s="127">
        <f>Y173</f>
        <v>0</v>
      </c>
      <c r="Z172" s="123"/>
      <c r="AA172" s="128">
        <f>AA173</f>
        <v>0</v>
      </c>
      <c r="AR172" s="129" t="s">
        <v>82</v>
      </c>
      <c r="AT172" s="130" t="s">
        <v>73</v>
      </c>
      <c r="AU172" s="130" t="s">
        <v>82</v>
      </c>
      <c r="AY172" s="129" t="s">
        <v>136</v>
      </c>
      <c r="BK172" s="131">
        <f>BK173</f>
        <v>18539.3</v>
      </c>
    </row>
    <row r="173" spans="2:65" s="1" customFormat="1" ht="28.9" customHeight="1">
      <c r="B173" s="133"/>
      <c r="C173" s="134" t="s">
        <v>329</v>
      </c>
      <c r="D173" s="134" t="s">
        <v>137</v>
      </c>
      <c r="E173" s="135" t="s">
        <v>330</v>
      </c>
      <c r="F173" s="188" t="s">
        <v>331</v>
      </c>
      <c r="G173" s="188"/>
      <c r="H173" s="188"/>
      <c r="I173" s="188"/>
      <c r="J173" s="136" t="s">
        <v>182</v>
      </c>
      <c r="K173" s="137">
        <v>109.7</v>
      </c>
      <c r="L173" s="189">
        <v>169</v>
      </c>
      <c r="M173" s="189"/>
      <c r="N173" s="189">
        <f>ROUND(L173*K173,2)</f>
        <v>18539.3</v>
      </c>
      <c r="O173" s="189"/>
      <c r="P173" s="189"/>
      <c r="Q173" s="189"/>
      <c r="R173" s="138"/>
      <c r="T173" s="139" t="s">
        <v>5</v>
      </c>
      <c r="U173" s="147" t="s">
        <v>39</v>
      </c>
      <c r="V173" s="148">
        <v>0</v>
      </c>
      <c r="W173" s="148">
        <f>V173*K173</f>
        <v>0</v>
      </c>
      <c r="X173" s="148">
        <v>0</v>
      </c>
      <c r="Y173" s="148">
        <f>X173*K173</f>
        <v>0</v>
      </c>
      <c r="Z173" s="148">
        <v>0</v>
      </c>
      <c r="AA173" s="149">
        <f>Z173*K173</f>
        <v>0</v>
      </c>
      <c r="AR173" s="17" t="s">
        <v>141</v>
      </c>
      <c r="AT173" s="17" t="s">
        <v>137</v>
      </c>
      <c r="AU173" s="17" t="s">
        <v>102</v>
      </c>
      <c r="AY173" s="17" t="s">
        <v>136</v>
      </c>
      <c r="BE173" s="142">
        <f>IF(U173="základní",N173,0)</f>
        <v>18539.3</v>
      </c>
      <c r="BF173" s="142">
        <f>IF(U173="snížená",N173,0)</f>
        <v>0</v>
      </c>
      <c r="BG173" s="142">
        <f>IF(U173="zákl. přenesená",N173,0)</f>
        <v>0</v>
      </c>
      <c r="BH173" s="142">
        <f>IF(U173="sníž. přenesená",N173,0)</f>
        <v>0</v>
      </c>
      <c r="BI173" s="142">
        <f>IF(U173="nulová",N173,0)</f>
        <v>0</v>
      </c>
      <c r="BJ173" s="17" t="s">
        <v>82</v>
      </c>
      <c r="BK173" s="142">
        <f>ROUND(L173*K173,2)</f>
        <v>18539.3</v>
      </c>
      <c r="BL173" s="17" t="s">
        <v>141</v>
      </c>
      <c r="BM173" s="17" t="s">
        <v>332</v>
      </c>
    </row>
    <row r="174" spans="2:65" s="1" customFormat="1" ht="6.95" customHeight="1">
      <c r="B174" s="55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7"/>
    </row>
  </sheetData>
  <mergeCells count="211">
    <mergeCell ref="L38:P38"/>
    <mergeCell ref="O17:P17"/>
    <mergeCell ref="C2:Q2"/>
    <mergeCell ref="C4:Q4"/>
    <mergeCell ref="F6:P6"/>
    <mergeCell ref="F7:P7"/>
    <mergeCell ref="O9:P9"/>
    <mergeCell ref="O11:P11"/>
    <mergeCell ref="O12:P12"/>
    <mergeCell ref="O14:P14"/>
    <mergeCell ref="M27:P27"/>
    <mergeCell ref="M28:P28"/>
    <mergeCell ref="H36:J36"/>
    <mergeCell ref="M36:P36"/>
    <mergeCell ref="O18:P18"/>
    <mergeCell ref="O20:P20"/>
    <mergeCell ref="O21:P21"/>
    <mergeCell ref="E24:L24"/>
    <mergeCell ref="O15:P15"/>
    <mergeCell ref="M30:P30"/>
    <mergeCell ref="H32:J32"/>
    <mergeCell ref="M32:P32"/>
    <mergeCell ref="H33:J33"/>
    <mergeCell ref="M33:P33"/>
    <mergeCell ref="H34:J34"/>
    <mergeCell ref="M34:P34"/>
    <mergeCell ref="H35:J35"/>
    <mergeCell ref="M35:P35"/>
    <mergeCell ref="C86:G86"/>
    <mergeCell ref="N86:Q86"/>
    <mergeCell ref="N88:Q88"/>
    <mergeCell ref="F78:P78"/>
    <mergeCell ref="F79:P79"/>
    <mergeCell ref="M81:P81"/>
    <mergeCell ref="M83:Q83"/>
    <mergeCell ref="M84:Q84"/>
    <mergeCell ref="C76:Q76"/>
    <mergeCell ref="N95:Q95"/>
    <mergeCell ref="N96:Q96"/>
    <mergeCell ref="F109:P109"/>
    <mergeCell ref="M111:P111"/>
    <mergeCell ref="M113:Q113"/>
    <mergeCell ref="F116:I116"/>
    <mergeCell ref="L116:M116"/>
    <mergeCell ref="N116:Q116"/>
    <mergeCell ref="N98:Q98"/>
    <mergeCell ref="L100:Q100"/>
    <mergeCell ref="F120:I120"/>
    <mergeCell ref="L120:M120"/>
    <mergeCell ref="N120:Q120"/>
    <mergeCell ref="F122:I122"/>
    <mergeCell ref="L122:M122"/>
    <mergeCell ref="N122:Q122"/>
    <mergeCell ref="C106:Q106"/>
    <mergeCell ref="F108:P108"/>
    <mergeCell ref="N119:Q119"/>
    <mergeCell ref="F121:I121"/>
    <mergeCell ref="L121:M121"/>
    <mergeCell ref="N121:Q121"/>
    <mergeCell ref="F123:I123"/>
    <mergeCell ref="L123:M123"/>
    <mergeCell ref="N123:Q123"/>
    <mergeCell ref="F124:I124"/>
    <mergeCell ref="L124:M124"/>
    <mergeCell ref="N124:Q124"/>
    <mergeCell ref="F125:I125"/>
    <mergeCell ref="L125:M125"/>
    <mergeCell ref="N125:Q125"/>
    <mergeCell ref="F126:I126"/>
    <mergeCell ref="L126:M126"/>
    <mergeCell ref="N126:Q126"/>
    <mergeCell ref="F127:I127"/>
    <mergeCell ref="L127:M127"/>
    <mergeCell ref="N127:Q127"/>
    <mergeCell ref="F128:I128"/>
    <mergeCell ref="L128:M128"/>
    <mergeCell ref="N128:Q128"/>
    <mergeCell ref="F129:I129"/>
    <mergeCell ref="L129:M129"/>
    <mergeCell ref="N129:Q129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6:I136"/>
    <mergeCell ref="L136:M136"/>
    <mergeCell ref="N136:Q136"/>
    <mergeCell ref="F137:I137"/>
    <mergeCell ref="L137:M137"/>
    <mergeCell ref="N137:Q137"/>
    <mergeCell ref="F142:I142"/>
    <mergeCell ref="L142:M142"/>
    <mergeCell ref="N142:Q142"/>
    <mergeCell ref="N139:Q139"/>
    <mergeCell ref="F140:I140"/>
    <mergeCell ref="L140:M140"/>
    <mergeCell ref="N140:Q140"/>
    <mergeCell ref="N143:Q143"/>
    <mergeCell ref="F144:I144"/>
    <mergeCell ref="L144:M144"/>
    <mergeCell ref="F151:I151"/>
    <mergeCell ref="L151:M151"/>
    <mergeCell ref="N151:Q151"/>
    <mergeCell ref="L154:M154"/>
    <mergeCell ref="N154:Q154"/>
    <mergeCell ref="F152:I152"/>
    <mergeCell ref="L152:M152"/>
    <mergeCell ref="F148:I148"/>
    <mergeCell ref="L148:M148"/>
    <mergeCell ref="F153:I153"/>
    <mergeCell ref="L153:M153"/>
    <mergeCell ref="N153:Q153"/>
    <mergeCell ref="F154:I154"/>
    <mergeCell ref="F158:I158"/>
    <mergeCell ref="L158:M158"/>
    <mergeCell ref="N158:Q158"/>
    <mergeCell ref="F156:I156"/>
    <mergeCell ref="F161:I161"/>
    <mergeCell ref="L161:M161"/>
    <mergeCell ref="N161:Q161"/>
    <mergeCell ref="H1:K1"/>
    <mergeCell ref="F150:I150"/>
    <mergeCell ref="F138:I138"/>
    <mergeCell ref="L138:M138"/>
    <mergeCell ref="N138:Q138"/>
    <mergeCell ref="N148:Q148"/>
    <mergeCell ref="N147:Q147"/>
    <mergeCell ref="S2:AC2"/>
    <mergeCell ref="N117:Q117"/>
    <mergeCell ref="N118:Q118"/>
    <mergeCell ref="N89:Q89"/>
    <mergeCell ref="N90:Q90"/>
    <mergeCell ref="N91:Q91"/>
    <mergeCell ref="N92:Q92"/>
    <mergeCell ref="N93:Q93"/>
    <mergeCell ref="N94:Q94"/>
    <mergeCell ref="M114:Q114"/>
    <mergeCell ref="F139:I139"/>
    <mergeCell ref="L139:M139"/>
    <mergeCell ref="F141:I141"/>
    <mergeCell ref="L141:M141"/>
    <mergeCell ref="F143:I143"/>
    <mergeCell ref="L143:M143"/>
    <mergeCell ref="N141:Q141"/>
    <mergeCell ref="N166:Q166"/>
    <mergeCell ref="N144:Q144"/>
    <mergeCell ref="F149:I149"/>
    <mergeCell ref="L149:M149"/>
    <mergeCell ref="N149:Q149"/>
    <mergeCell ref="N145:Q145"/>
    <mergeCell ref="F146:I146"/>
    <mergeCell ref="L146:M146"/>
    <mergeCell ref="N146:Q146"/>
    <mergeCell ref="F164:I164"/>
    <mergeCell ref="F159:I159"/>
    <mergeCell ref="F163:I163"/>
    <mergeCell ref="L150:M150"/>
    <mergeCell ref="N150:Q150"/>
    <mergeCell ref="N155:Q155"/>
    <mergeCell ref="N157:Q157"/>
    <mergeCell ref="N152:Q152"/>
    <mergeCell ref="L159:M159"/>
    <mergeCell ref="N159:Q159"/>
    <mergeCell ref="F160:I160"/>
    <mergeCell ref="L156:M156"/>
    <mergeCell ref="N156:Q156"/>
    <mergeCell ref="L160:M160"/>
    <mergeCell ref="N160:Q160"/>
    <mergeCell ref="F165:I165"/>
    <mergeCell ref="L165:M165"/>
    <mergeCell ref="N165:Q165"/>
    <mergeCell ref="F162:I162"/>
    <mergeCell ref="L162:M162"/>
    <mergeCell ref="L163:M163"/>
    <mergeCell ref="N163:Q163"/>
    <mergeCell ref="L164:M164"/>
    <mergeCell ref="N164:Q164"/>
    <mergeCell ref="N162:Q162"/>
    <mergeCell ref="F173:I173"/>
    <mergeCell ref="L173:M173"/>
    <mergeCell ref="N173:Q173"/>
    <mergeCell ref="F167:I167"/>
    <mergeCell ref="L167:M167"/>
    <mergeCell ref="L171:M171"/>
    <mergeCell ref="F168:I168"/>
    <mergeCell ref="N169:Q169"/>
    <mergeCell ref="L168:M168"/>
    <mergeCell ref="N168:Q168"/>
    <mergeCell ref="N167:Q167"/>
    <mergeCell ref="N171:Q171"/>
    <mergeCell ref="L169:M169"/>
    <mergeCell ref="F169:I169"/>
    <mergeCell ref="N172:Q172"/>
    <mergeCell ref="F170:I170"/>
    <mergeCell ref="L170:M170"/>
    <mergeCell ref="N170:Q170"/>
    <mergeCell ref="F171:I171"/>
  </mergeCells>
  <phoneticPr fontId="35" type="noConversion"/>
  <hyperlinks>
    <hyperlink ref="F1:G1" location="C2" display="1) Krycí list rozpočtu"/>
    <hyperlink ref="H1:K1" location="C86" display="2) Rekapitulace rozpočtu"/>
    <hyperlink ref="L1" location="C116" display="3) Rozpočet"/>
    <hyperlink ref="S1:T1" location="'Rekapitulace stavby'!C2" display="Rekapitulace stavby"/>
  </hyperlinks>
  <pageMargins left="0.59055118110236227" right="0.59055118110236227" top="0.11811023622047245" bottom="7.874015748031496E-2" header="0" footer="0"/>
  <pageSetup paperSize="9" fitToHeight="100" orientation="portrait" blackAndWhite="1" r:id="rId1"/>
  <headerFooter>
    <oddFooter>&amp;CStrana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68"/>
  <sheetViews>
    <sheetView showGridLines="0" workbookViewId="0">
      <pane ySplit="1" topLeftCell="A127" activePane="bottomLeft" state="frozen"/>
      <selection pane="bottomLeft" activeCell="L141" sqref="L141:M141"/>
    </sheetView>
  </sheetViews>
  <sheetFormatPr defaultRowHeight="13.5"/>
  <cols>
    <col min="1" max="1" width="7.1640625" customWidth="1"/>
    <col min="2" max="2" width="1.5" customWidth="1"/>
    <col min="3" max="3" width="3.5" customWidth="1"/>
    <col min="4" max="4" width="3.6640625" customWidth="1"/>
    <col min="5" max="5" width="14.6640625" customWidth="1"/>
    <col min="6" max="7" width="9.5" customWidth="1"/>
    <col min="8" max="8" width="10.6640625" customWidth="1"/>
    <col min="9" max="9" width="6" customWidth="1"/>
    <col min="10" max="10" width="4.5" customWidth="1"/>
    <col min="11" max="11" width="9.83203125" customWidth="1"/>
    <col min="12" max="12" width="10.33203125" customWidth="1"/>
    <col min="13" max="14" width="5.1640625" customWidth="1"/>
    <col min="15" max="15" width="1.6640625" customWidth="1"/>
    <col min="16" max="16" width="10.6640625" customWidth="1"/>
    <col min="17" max="17" width="3.5" customWidth="1"/>
    <col min="18" max="18" width="1.5" customWidth="1"/>
    <col min="19" max="19" width="7" customWidth="1"/>
    <col min="20" max="20" width="25.5" hidden="1" customWidth="1"/>
    <col min="21" max="21" width="14" hidden="1" customWidth="1"/>
    <col min="22" max="22" width="10.5" hidden="1" customWidth="1"/>
    <col min="23" max="23" width="14" hidden="1" customWidth="1"/>
    <col min="24" max="24" width="10.5" hidden="1" customWidth="1"/>
    <col min="25" max="25" width="12.83203125" hidden="1" customWidth="1"/>
    <col min="26" max="26" width="9.5" hidden="1" customWidth="1"/>
    <col min="27" max="27" width="12.83203125" hidden="1" customWidth="1"/>
    <col min="28" max="28" width="14" hidden="1" customWidth="1"/>
    <col min="29" max="29" width="9.5" customWidth="1"/>
    <col min="30" max="30" width="12.83203125" customWidth="1"/>
    <col min="31" max="31" width="14" customWidth="1"/>
    <col min="44" max="65" width="9.1640625" hidden="1" customWidth="1"/>
  </cols>
  <sheetData>
    <row r="1" spans="1:66" ht="21.75" customHeight="1">
      <c r="A1" s="99"/>
      <c r="B1" s="11"/>
      <c r="C1" s="11"/>
      <c r="D1" s="12" t="s">
        <v>1</v>
      </c>
      <c r="E1" s="11"/>
      <c r="F1" s="13" t="s">
        <v>97</v>
      </c>
      <c r="G1" s="13"/>
      <c r="H1" s="193" t="s">
        <v>98</v>
      </c>
      <c r="I1" s="193"/>
      <c r="J1" s="193"/>
      <c r="K1" s="193"/>
      <c r="L1" s="13" t="s">
        <v>99</v>
      </c>
      <c r="M1" s="11"/>
      <c r="N1" s="11"/>
      <c r="O1" s="12" t="s">
        <v>100</v>
      </c>
      <c r="P1" s="11"/>
      <c r="Q1" s="11"/>
      <c r="R1" s="11"/>
      <c r="S1" s="13" t="s">
        <v>101</v>
      </c>
      <c r="T1" s="13"/>
      <c r="U1" s="99"/>
      <c r="V1" s="99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</row>
    <row r="2" spans="1:66" ht="36.950000000000003" customHeight="1">
      <c r="C2" s="181" t="s">
        <v>7</v>
      </c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S2" s="151" t="s">
        <v>8</v>
      </c>
      <c r="T2" s="152"/>
      <c r="U2" s="152"/>
      <c r="V2" s="152"/>
      <c r="W2" s="152"/>
      <c r="X2" s="152"/>
      <c r="Y2" s="152"/>
      <c r="Z2" s="152"/>
      <c r="AA2" s="152"/>
      <c r="AB2" s="152"/>
      <c r="AC2" s="152"/>
      <c r="AT2" s="17" t="s">
        <v>86</v>
      </c>
    </row>
    <row r="3" spans="1:6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  <c r="AT3" s="17" t="s">
        <v>102</v>
      </c>
    </row>
    <row r="4" spans="1:66" ht="36.950000000000003" customHeight="1">
      <c r="B4" s="21"/>
      <c r="C4" s="174" t="s">
        <v>103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22"/>
      <c r="T4" s="23" t="s">
        <v>13</v>
      </c>
      <c r="AT4" s="17" t="s">
        <v>6</v>
      </c>
    </row>
    <row r="5" spans="1:66" ht="6.95" customHeight="1">
      <c r="B5" s="21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2"/>
    </row>
    <row r="6" spans="1:66" ht="25.35" customHeight="1">
      <c r="B6" s="21"/>
      <c r="C6" s="24"/>
      <c r="D6" s="28" t="s">
        <v>17</v>
      </c>
      <c r="E6" s="24"/>
      <c r="F6" s="203" t="str">
        <f>'Rekapitulace stavby'!K6</f>
        <v>Olomouc - Úprava cest na hřbitově</v>
      </c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4"/>
      <c r="R6" s="22"/>
    </row>
    <row r="7" spans="1:66" s="1" customFormat="1" ht="32.85" customHeight="1">
      <c r="B7" s="31"/>
      <c r="C7" s="32"/>
      <c r="D7" s="27" t="s">
        <v>104</v>
      </c>
      <c r="E7" s="32"/>
      <c r="F7" s="184" t="s">
        <v>333</v>
      </c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32"/>
      <c r="R7" s="33"/>
    </row>
    <row r="8" spans="1:66" s="1" customFormat="1" ht="14.45" customHeight="1">
      <c r="B8" s="31"/>
      <c r="C8" s="32"/>
      <c r="D8" s="28" t="s">
        <v>19</v>
      </c>
      <c r="E8" s="32"/>
      <c r="F8" s="26" t="s">
        <v>5</v>
      </c>
      <c r="G8" s="32"/>
      <c r="H8" s="32"/>
      <c r="I8" s="32"/>
      <c r="J8" s="32"/>
      <c r="K8" s="32"/>
      <c r="L8" s="32"/>
      <c r="M8" s="28" t="s">
        <v>20</v>
      </c>
      <c r="N8" s="32"/>
      <c r="O8" s="26" t="s">
        <v>5</v>
      </c>
      <c r="P8" s="32"/>
      <c r="Q8" s="32"/>
      <c r="R8" s="33"/>
    </row>
    <row r="9" spans="1:66" s="1" customFormat="1" ht="14.45" customHeight="1">
      <c r="B9" s="31"/>
      <c r="C9" s="32"/>
      <c r="D9" s="28" t="s">
        <v>21</v>
      </c>
      <c r="E9" s="32"/>
      <c r="F9" s="26" t="s">
        <v>22</v>
      </c>
      <c r="G9" s="32"/>
      <c r="H9" s="32"/>
      <c r="I9" s="32"/>
      <c r="J9" s="32"/>
      <c r="K9" s="32"/>
      <c r="L9" s="32"/>
      <c r="M9" s="28" t="s">
        <v>23</v>
      </c>
      <c r="N9" s="32"/>
      <c r="O9" s="207">
        <f>'Rekapitulace stavby'!AN8</f>
        <v>42914</v>
      </c>
      <c r="P9" s="207"/>
      <c r="Q9" s="32"/>
      <c r="R9" s="33"/>
    </row>
    <row r="10" spans="1:66" s="1" customFormat="1" ht="10.9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</row>
    <row r="11" spans="1:66" s="1" customFormat="1" ht="14.45" customHeight="1">
      <c r="B11" s="31"/>
      <c r="C11" s="32"/>
      <c r="D11" s="28" t="s">
        <v>24</v>
      </c>
      <c r="E11" s="32"/>
      <c r="F11" s="32"/>
      <c r="G11" s="32"/>
      <c r="H11" s="32"/>
      <c r="I11" s="32"/>
      <c r="J11" s="32"/>
      <c r="K11" s="32"/>
      <c r="L11" s="32"/>
      <c r="M11" s="28" t="s">
        <v>25</v>
      </c>
      <c r="N11" s="32"/>
      <c r="O11" s="183" t="s">
        <v>5</v>
      </c>
      <c r="P11" s="183"/>
      <c r="Q11" s="32"/>
      <c r="R11" s="33"/>
    </row>
    <row r="12" spans="1:66" s="1" customFormat="1" ht="18" customHeight="1">
      <c r="B12" s="31"/>
      <c r="C12" s="32"/>
      <c r="D12" s="32"/>
      <c r="E12" s="26" t="s">
        <v>26</v>
      </c>
      <c r="F12" s="32"/>
      <c r="G12" s="32"/>
      <c r="H12" s="32"/>
      <c r="I12" s="32"/>
      <c r="J12" s="32"/>
      <c r="K12" s="32"/>
      <c r="L12" s="32"/>
      <c r="M12" s="28" t="s">
        <v>27</v>
      </c>
      <c r="N12" s="32"/>
      <c r="O12" s="183" t="s">
        <v>5</v>
      </c>
      <c r="P12" s="183"/>
      <c r="Q12" s="32"/>
      <c r="R12" s="33"/>
    </row>
    <row r="13" spans="1:66" s="1" customFormat="1" ht="6.95" customHeight="1"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3"/>
    </row>
    <row r="14" spans="1:66" s="1" customFormat="1" ht="14.45" customHeight="1">
      <c r="B14" s="31"/>
      <c r="C14" s="32"/>
      <c r="D14" s="28" t="s">
        <v>28</v>
      </c>
      <c r="E14" s="32"/>
      <c r="F14" s="32"/>
      <c r="G14" s="32"/>
      <c r="H14" s="32"/>
      <c r="I14" s="32"/>
      <c r="J14" s="32"/>
      <c r="K14" s="32"/>
      <c r="L14" s="32"/>
      <c r="M14" s="28" t="s">
        <v>25</v>
      </c>
      <c r="N14" s="32"/>
      <c r="O14" s="183">
        <f>IF('Rekapitulace stavby'!AN13="","",'Rekapitulace stavby'!AN13)</f>
        <v>28654501</v>
      </c>
      <c r="P14" s="183"/>
      <c r="Q14" s="32"/>
      <c r="R14" s="33"/>
    </row>
    <row r="15" spans="1:66" s="1" customFormat="1" ht="18" customHeight="1">
      <c r="B15" s="31"/>
      <c r="C15" s="32"/>
      <c r="D15" s="32"/>
      <c r="E15" s="26" t="str">
        <f>IF('Rekapitulace stavby'!E14="","",'Rekapitulace stavby'!E14)</f>
        <v xml:space="preserve"> </v>
      </c>
      <c r="F15" s="32"/>
      <c r="G15" s="32"/>
      <c r="H15" s="32"/>
      <c r="I15" s="32"/>
      <c r="J15" s="32"/>
      <c r="K15" s="32"/>
      <c r="L15" s="32"/>
      <c r="M15" s="28" t="s">
        <v>27</v>
      </c>
      <c r="N15" s="32"/>
      <c r="O15" s="183" t="str">
        <f>IF('Rekapitulace stavby'!AN14="","",'Rekapitulace stavby'!AN14)</f>
        <v>CZ28654501</v>
      </c>
      <c r="P15" s="183"/>
      <c r="Q15" s="32"/>
      <c r="R15" s="33"/>
    </row>
    <row r="16" spans="1:66" s="1" customFormat="1" ht="6.95" customHeight="1"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/>
    </row>
    <row r="17" spans="2:18" s="1" customFormat="1" ht="14.45" customHeight="1">
      <c r="B17" s="31"/>
      <c r="C17" s="32"/>
      <c r="D17" s="28" t="s">
        <v>29</v>
      </c>
      <c r="E17" s="32"/>
      <c r="F17" s="32"/>
      <c r="G17" s="32"/>
      <c r="H17" s="32"/>
      <c r="I17" s="32"/>
      <c r="J17" s="32"/>
      <c r="K17" s="32"/>
      <c r="L17" s="32"/>
      <c r="M17" s="28" t="s">
        <v>25</v>
      </c>
      <c r="N17" s="32"/>
      <c r="O17" s="183" t="s">
        <v>30</v>
      </c>
      <c r="P17" s="183"/>
      <c r="Q17" s="32"/>
      <c r="R17" s="33"/>
    </row>
    <row r="18" spans="2:18" s="1" customFormat="1" ht="18" customHeight="1">
      <c r="B18" s="31"/>
      <c r="C18" s="32"/>
      <c r="D18" s="32"/>
      <c r="E18" s="26" t="s">
        <v>31</v>
      </c>
      <c r="F18" s="32"/>
      <c r="G18" s="32"/>
      <c r="H18" s="32"/>
      <c r="I18" s="32"/>
      <c r="J18" s="32"/>
      <c r="K18" s="32"/>
      <c r="L18" s="32"/>
      <c r="M18" s="28" t="s">
        <v>27</v>
      </c>
      <c r="N18" s="32"/>
      <c r="O18" s="183" t="s">
        <v>5</v>
      </c>
      <c r="P18" s="183"/>
      <c r="Q18" s="32"/>
      <c r="R18" s="33"/>
    </row>
    <row r="19" spans="2:18" s="1" customFormat="1" ht="6.95" customHeight="1"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3"/>
    </row>
    <row r="20" spans="2:18" s="1" customFormat="1" ht="14.45" customHeight="1">
      <c r="B20" s="31"/>
      <c r="C20" s="32"/>
      <c r="D20" s="28" t="s">
        <v>33</v>
      </c>
      <c r="E20" s="32"/>
      <c r="F20" s="32"/>
      <c r="G20" s="32"/>
      <c r="H20" s="32"/>
      <c r="I20" s="32"/>
      <c r="J20" s="32"/>
      <c r="K20" s="32"/>
      <c r="L20" s="32"/>
      <c r="M20" s="28" t="s">
        <v>25</v>
      </c>
      <c r="N20" s="32"/>
      <c r="O20" s="183" t="str">
        <f>IF('Rekapitulace stavby'!AN19="","",'Rekapitulace stavby'!AN19)</f>
        <v/>
      </c>
      <c r="P20" s="183"/>
      <c r="Q20" s="32"/>
      <c r="R20" s="33"/>
    </row>
    <row r="21" spans="2:18" s="1" customFormat="1" ht="18" customHeight="1">
      <c r="B21" s="31"/>
      <c r="C21" s="32"/>
      <c r="D21" s="32"/>
      <c r="E21" s="26" t="str">
        <f>IF('Rekapitulace stavby'!E20="","",'Rekapitulace stavby'!E20)</f>
        <v xml:space="preserve"> </v>
      </c>
      <c r="F21" s="32"/>
      <c r="G21" s="32"/>
      <c r="H21" s="32"/>
      <c r="I21" s="32"/>
      <c r="J21" s="32"/>
      <c r="K21" s="32"/>
      <c r="L21" s="32"/>
      <c r="M21" s="28" t="s">
        <v>27</v>
      </c>
      <c r="N21" s="32"/>
      <c r="O21" s="183" t="str">
        <f>IF('Rekapitulace stavby'!AN20="","",'Rekapitulace stavby'!AN20)</f>
        <v/>
      </c>
      <c r="P21" s="183"/>
      <c r="Q21" s="32"/>
      <c r="R21" s="33"/>
    </row>
    <row r="22" spans="2:18" s="1" customFormat="1" ht="6.95" customHeight="1">
      <c r="B22" s="31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3"/>
    </row>
    <row r="23" spans="2:18" s="1" customFormat="1" ht="14.45" customHeight="1">
      <c r="B23" s="31"/>
      <c r="C23" s="32"/>
      <c r="D23" s="28" t="s">
        <v>34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3"/>
    </row>
    <row r="24" spans="2:18" s="1" customFormat="1" ht="20.45" customHeight="1">
      <c r="B24" s="31"/>
      <c r="C24" s="32"/>
      <c r="D24" s="32"/>
      <c r="E24" s="185" t="s">
        <v>5</v>
      </c>
      <c r="F24" s="185"/>
      <c r="G24" s="185"/>
      <c r="H24" s="185"/>
      <c r="I24" s="185"/>
      <c r="J24" s="185"/>
      <c r="K24" s="185"/>
      <c r="L24" s="185"/>
      <c r="M24" s="32"/>
      <c r="N24" s="32"/>
      <c r="O24" s="32"/>
      <c r="P24" s="32"/>
      <c r="Q24" s="32"/>
      <c r="R24" s="33"/>
    </row>
    <row r="25" spans="2:18" s="1" customFormat="1" ht="6.95" customHeight="1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3"/>
    </row>
    <row r="26" spans="2:18" s="1" customFormat="1" ht="6.95" customHeight="1">
      <c r="B26" s="31"/>
      <c r="C26" s="32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32"/>
      <c r="R26" s="33"/>
    </row>
    <row r="27" spans="2:18" s="1" customFormat="1" ht="14.45" customHeight="1">
      <c r="B27" s="31"/>
      <c r="C27" s="32"/>
      <c r="D27" s="100" t="s">
        <v>106</v>
      </c>
      <c r="E27" s="32"/>
      <c r="F27" s="32"/>
      <c r="G27" s="32"/>
      <c r="H27" s="32"/>
      <c r="I27" s="32"/>
      <c r="J27" s="32"/>
      <c r="K27" s="32"/>
      <c r="L27" s="32"/>
      <c r="M27" s="162">
        <f>N88</f>
        <v>415389.86000000004</v>
      </c>
      <c r="N27" s="162"/>
      <c r="O27" s="162"/>
      <c r="P27" s="162"/>
      <c r="Q27" s="32"/>
      <c r="R27" s="33"/>
    </row>
    <row r="28" spans="2:18" s="1" customFormat="1" ht="14.45" customHeight="1">
      <c r="B28" s="31"/>
      <c r="C28" s="32"/>
      <c r="D28" s="30" t="s">
        <v>107</v>
      </c>
      <c r="E28" s="32"/>
      <c r="F28" s="32"/>
      <c r="G28" s="32"/>
      <c r="H28" s="32"/>
      <c r="I28" s="32"/>
      <c r="J28" s="32"/>
      <c r="K28" s="32"/>
      <c r="L28" s="32"/>
      <c r="M28" s="162">
        <f>N97</f>
        <v>0</v>
      </c>
      <c r="N28" s="162"/>
      <c r="O28" s="162"/>
      <c r="P28" s="162"/>
      <c r="Q28" s="32"/>
      <c r="R28" s="33"/>
    </row>
    <row r="29" spans="2:18" s="1" customFormat="1" ht="6.95" customHeight="1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</row>
    <row r="30" spans="2:18" s="1" customFormat="1" ht="25.35" customHeight="1">
      <c r="B30" s="31"/>
      <c r="C30" s="32"/>
      <c r="D30" s="101" t="s">
        <v>37</v>
      </c>
      <c r="E30" s="32"/>
      <c r="F30" s="32"/>
      <c r="G30" s="32"/>
      <c r="H30" s="32"/>
      <c r="I30" s="32"/>
      <c r="J30" s="32"/>
      <c r="K30" s="32"/>
      <c r="L30" s="32"/>
      <c r="M30" s="215">
        <f>ROUND(M27+M28,2)</f>
        <v>415389.86</v>
      </c>
      <c r="N30" s="202"/>
      <c r="O30" s="202"/>
      <c r="P30" s="202"/>
      <c r="Q30" s="32"/>
      <c r="R30" s="33"/>
    </row>
    <row r="31" spans="2:18" s="1" customFormat="1" ht="6.95" customHeight="1">
      <c r="B31" s="31"/>
      <c r="C31" s="32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32"/>
      <c r="R31" s="33"/>
    </row>
    <row r="32" spans="2:18" s="1" customFormat="1" ht="14.45" customHeight="1">
      <c r="B32" s="31"/>
      <c r="C32" s="32"/>
      <c r="D32" s="38" t="s">
        <v>38</v>
      </c>
      <c r="E32" s="38" t="s">
        <v>39</v>
      </c>
      <c r="F32" s="39">
        <v>0.21</v>
      </c>
      <c r="G32" s="102" t="s">
        <v>40</v>
      </c>
      <c r="H32" s="216">
        <f>ROUND((SUM(BE97:BE98)+SUM(BE116:BE167)), 2)</f>
        <v>415389.86</v>
      </c>
      <c r="I32" s="202"/>
      <c r="J32" s="202"/>
      <c r="K32" s="32"/>
      <c r="L32" s="32"/>
      <c r="M32" s="216">
        <f>ROUND(ROUND((SUM(BE97:BE98)+SUM(BE116:BE167)), 2)*F32, 2)</f>
        <v>87231.87</v>
      </c>
      <c r="N32" s="202"/>
      <c r="O32" s="202"/>
      <c r="P32" s="202"/>
      <c r="Q32" s="32"/>
      <c r="R32" s="33"/>
    </row>
    <row r="33" spans="2:18" s="1" customFormat="1" ht="14.45" customHeight="1">
      <c r="B33" s="31"/>
      <c r="C33" s="32"/>
      <c r="D33" s="32"/>
      <c r="E33" s="38" t="s">
        <v>41</v>
      </c>
      <c r="F33" s="39">
        <v>0.15</v>
      </c>
      <c r="G33" s="102" t="s">
        <v>40</v>
      </c>
      <c r="H33" s="216">
        <f>ROUND((SUM(BF97:BF98)+SUM(BF116:BF167)), 2)</f>
        <v>0</v>
      </c>
      <c r="I33" s="202"/>
      <c r="J33" s="202"/>
      <c r="K33" s="32"/>
      <c r="L33" s="32"/>
      <c r="M33" s="216">
        <f>ROUND(ROUND((SUM(BF97:BF98)+SUM(BF116:BF167)), 2)*F33, 2)</f>
        <v>0</v>
      </c>
      <c r="N33" s="202"/>
      <c r="O33" s="202"/>
      <c r="P33" s="202"/>
      <c r="Q33" s="32"/>
      <c r="R33" s="33"/>
    </row>
    <row r="34" spans="2:18" s="1" customFormat="1" ht="14.45" hidden="1" customHeight="1">
      <c r="B34" s="31"/>
      <c r="C34" s="32"/>
      <c r="D34" s="32"/>
      <c r="E34" s="38" t="s">
        <v>42</v>
      </c>
      <c r="F34" s="39">
        <v>0.21</v>
      </c>
      <c r="G34" s="102" t="s">
        <v>40</v>
      </c>
      <c r="H34" s="216">
        <f>ROUND((SUM(BG97:BG98)+SUM(BG116:BG167)), 2)</f>
        <v>0</v>
      </c>
      <c r="I34" s="202"/>
      <c r="J34" s="202"/>
      <c r="K34" s="32"/>
      <c r="L34" s="32"/>
      <c r="M34" s="216">
        <v>0</v>
      </c>
      <c r="N34" s="202"/>
      <c r="O34" s="202"/>
      <c r="P34" s="202"/>
      <c r="Q34" s="32"/>
      <c r="R34" s="33"/>
    </row>
    <row r="35" spans="2:18" s="1" customFormat="1" ht="14.45" hidden="1" customHeight="1">
      <c r="B35" s="31"/>
      <c r="C35" s="32"/>
      <c r="D35" s="32"/>
      <c r="E35" s="38" t="s">
        <v>43</v>
      </c>
      <c r="F35" s="39">
        <v>0.15</v>
      </c>
      <c r="G35" s="102" t="s">
        <v>40</v>
      </c>
      <c r="H35" s="216">
        <f>ROUND((SUM(BH97:BH98)+SUM(BH116:BH167)), 2)</f>
        <v>0</v>
      </c>
      <c r="I35" s="202"/>
      <c r="J35" s="202"/>
      <c r="K35" s="32"/>
      <c r="L35" s="32"/>
      <c r="M35" s="216">
        <v>0</v>
      </c>
      <c r="N35" s="202"/>
      <c r="O35" s="202"/>
      <c r="P35" s="202"/>
      <c r="Q35" s="32"/>
      <c r="R35" s="33"/>
    </row>
    <row r="36" spans="2:18" s="1" customFormat="1" ht="14.45" hidden="1" customHeight="1">
      <c r="B36" s="31"/>
      <c r="C36" s="32"/>
      <c r="D36" s="32"/>
      <c r="E36" s="38" t="s">
        <v>44</v>
      </c>
      <c r="F36" s="39">
        <v>0</v>
      </c>
      <c r="G36" s="102" t="s">
        <v>40</v>
      </c>
      <c r="H36" s="216">
        <f>ROUND((SUM(BI97:BI98)+SUM(BI116:BI167)), 2)</f>
        <v>0</v>
      </c>
      <c r="I36" s="202"/>
      <c r="J36" s="202"/>
      <c r="K36" s="32"/>
      <c r="L36" s="32"/>
      <c r="M36" s="216">
        <v>0</v>
      </c>
      <c r="N36" s="202"/>
      <c r="O36" s="202"/>
      <c r="P36" s="202"/>
      <c r="Q36" s="32"/>
      <c r="R36" s="33"/>
    </row>
    <row r="37" spans="2:18" s="1" customFormat="1" ht="6.95" customHeight="1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</row>
    <row r="38" spans="2:18" s="1" customFormat="1" ht="25.35" customHeight="1">
      <c r="B38" s="31"/>
      <c r="C38" s="42"/>
      <c r="D38" s="43" t="s">
        <v>45</v>
      </c>
      <c r="E38" s="44"/>
      <c r="F38" s="44"/>
      <c r="G38" s="103" t="s">
        <v>46</v>
      </c>
      <c r="H38" s="45" t="s">
        <v>47</v>
      </c>
      <c r="I38" s="44"/>
      <c r="J38" s="44"/>
      <c r="K38" s="44"/>
      <c r="L38" s="179">
        <f>SUM(M30:M36)</f>
        <v>502621.73</v>
      </c>
      <c r="M38" s="179"/>
      <c r="N38" s="179"/>
      <c r="O38" s="179"/>
      <c r="P38" s="217"/>
      <c r="Q38" s="42"/>
      <c r="R38" s="33"/>
    </row>
    <row r="39" spans="2:18" s="1" customFormat="1" ht="14.45" customHeight="1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</row>
    <row r="40" spans="2:18" s="1" customFormat="1" ht="14.45" customHeight="1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</row>
    <row r="41" spans="2:18">
      <c r="B41" s="21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2"/>
    </row>
    <row r="42" spans="2:18">
      <c r="B42" s="21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2"/>
    </row>
    <row r="43" spans="2:18">
      <c r="B43" s="21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2"/>
    </row>
    <row r="44" spans="2:18">
      <c r="B44" s="21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2"/>
    </row>
    <row r="45" spans="2:18">
      <c r="B45" s="21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2"/>
    </row>
    <row r="46" spans="2:18">
      <c r="B46" s="21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2"/>
    </row>
    <row r="47" spans="2:18">
      <c r="B47" s="21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2"/>
    </row>
    <row r="48" spans="2:18">
      <c r="B48" s="21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2"/>
    </row>
    <row r="49" spans="2:18">
      <c r="B49" s="21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2"/>
    </row>
    <row r="50" spans="2:18" s="1" customFormat="1" ht="15">
      <c r="B50" s="31"/>
      <c r="C50" s="32"/>
      <c r="D50" s="46" t="s">
        <v>48</v>
      </c>
      <c r="E50" s="47"/>
      <c r="F50" s="47"/>
      <c r="G50" s="47"/>
      <c r="H50" s="48"/>
      <c r="I50" s="32"/>
      <c r="J50" s="46" t="s">
        <v>49</v>
      </c>
      <c r="K50" s="47"/>
      <c r="L50" s="47"/>
      <c r="M50" s="47"/>
      <c r="N50" s="47"/>
      <c r="O50" s="47"/>
      <c r="P50" s="48"/>
      <c r="Q50" s="32"/>
      <c r="R50" s="33"/>
    </row>
    <row r="51" spans="2:18">
      <c r="B51" s="21"/>
      <c r="C51" s="24"/>
      <c r="D51" s="49"/>
      <c r="E51" s="24"/>
      <c r="F51" s="24"/>
      <c r="G51" s="24"/>
      <c r="H51" s="50"/>
      <c r="I51" s="24"/>
      <c r="J51" s="49"/>
      <c r="K51" s="24"/>
      <c r="L51" s="24"/>
      <c r="M51" s="24"/>
      <c r="N51" s="24"/>
      <c r="O51" s="24"/>
      <c r="P51" s="50"/>
      <c r="Q51" s="24"/>
      <c r="R51" s="22"/>
    </row>
    <row r="52" spans="2:18">
      <c r="B52" s="21"/>
      <c r="C52" s="24"/>
      <c r="D52" s="49"/>
      <c r="E52" s="24"/>
      <c r="F52" s="24"/>
      <c r="G52" s="24"/>
      <c r="H52" s="50"/>
      <c r="I52" s="24"/>
      <c r="J52" s="49"/>
      <c r="K52" s="24"/>
      <c r="L52" s="24"/>
      <c r="M52" s="24"/>
      <c r="N52" s="24"/>
      <c r="O52" s="24"/>
      <c r="P52" s="50"/>
      <c r="Q52" s="24"/>
      <c r="R52" s="22"/>
    </row>
    <row r="53" spans="2:18">
      <c r="B53" s="21"/>
      <c r="C53" s="24"/>
      <c r="D53" s="49"/>
      <c r="E53" s="24"/>
      <c r="F53" s="24"/>
      <c r="G53" s="24"/>
      <c r="H53" s="50"/>
      <c r="I53" s="24"/>
      <c r="J53" s="49"/>
      <c r="K53" s="24"/>
      <c r="L53" s="24"/>
      <c r="M53" s="24"/>
      <c r="N53" s="24"/>
      <c r="O53" s="24"/>
      <c r="P53" s="50"/>
      <c r="Q53" s="24"/>
      <c r="R53" s="22"/>
    </row>
    <row r="54" spans="2:18">
      <c r="B54" s="21"/>
      <c r="C54" s="24"/>
      <c r="D54" s="49"/>
      <c r="E54" s="24"/>
      <c r="F54" s="24"/>
      <c r="G54" s="24"/>
      <c r="H54" s="50"/>
      <c r="I54" s="24"/>
      <c r="J54" s="49"/>
      <c r="K54" s="24"/>
      <c r="L54" s="24"/>
      <c r="M54" s="24"/>
      <c r="N54" s="24"/>
      <c r="O54" s="24"/>
      <c r="P54" s="50"/>
      <c r="Q54" s="24"/>
      <c r="R54" s="22"/>
    </row>
    <row r="55" spans="2:18">
      <c r="B55" s="21"/>
      <c r="C55" s="24"/>
      <c r="D55" s="49"/>
      <c r="E55" s="24"/>
      <c r="F55" s="24"/>
      <c r="G55" s="24"/>
      <c r="H55" s="50"/>
      <c r="I55" s="24"/>
      <c r="J55" s="49"/>
      <c r="K55" s="24"/>
      <c r="L55" s="24"/>
      <c r="M55" s="24"/>
      <c r="N55" s="24"/>
      <c r="O55" s="24"/>
      <c r="P55" s="50"/>
      <c r="Q55" s="24"/>
      <c r="R55" s="22"/>
    </row>
    <row r="56" spans="2:18">
      <c r="B56" s="21"/>
      <c r="C56" s="24"/>
      <c r="D56" s="49"/>
      <c r="E56" s="24"/>
      <c r="F56" s="24"/>
      <c r="G56" s="24"/>
      <c r="H56" s="50"/>
      <c r="I56" s="24"/>
      <c r="J56" s="49"/>
      <c r="K56" s="24"/>
      <c r="L56" s="24"/>
      <c r="M56" s="24"/>
      <c r="N56" s="24"/>
      <c r="O56" s="24"/>
      <c r="P56" s="50"/>
      <c r="Q56" s="24"/>
      <c r="R56" s="22"/>
    </row>
    <row r="57" spans="2:18">
      <c r="B57" s="21"/>
      <c r="C57" s="24"/>
      <c r="D57" s="49"/>
      <c r="E57" s="24"/>
      <c r="F57" s="24"/>
      <c r="G57" s="24"/>
      <c r="H57" s="50"/>
      <c r="I57" s="24"/>
      <c r="J57" s="49"/>
      <c r="K57" s="24"/>
      <c r="L57" s="24"/>
      <c r="M57" s="24"/>
      <c r="N57" s="24"/>
      <c r="O57" s="24"/>
      <c r="P57" s="50"/>
      <c r="Q57" s="24"/>
      <c r="R57" s="22"/>
    </row>
    <row r="58" spans="2:18">
      <c r="B58" s="21"/>
      <c r="C58" s="24"/>
      <c r="D58" s="49"/>
      <c r="E58" s="24"/>
      <c r="F58" s="24"/>
      <c r="G58" s="24"/>
      <c r="H58" s="50"/>
      <c r="I58" s="24"/>
      <c r="J58" s="49"/>
      <c r="K58" s="24"/>
      <c r="L58" s="24"/>
      <c r="M58" s="24"/>
      <c r="N58" s="24"/>
      <c r="O58" s="24"/>
      <c r="P58" s="50"/>
      <c r="Q58" s="24"/>
      <c r="R58" s="22"/>
    </row>
    <row r="59" spans="2:18" s="1" customFormat="1" ht="15">
      <c r="B59" s="31"/>
      <c r="C59" s="32"/>
      <c r="D59" s="51" t="s">
        <v>50</v>
      </c>
      <c r="E59" s="52"/>
      <c r="F59" s="52"/>
      <c r="G59" s="53" t="s">
        <v>51</v>
      </c>
      <c r="H59" s="54"/>
      <c r="I59" s="32"/>
      <c r="J59" s="51" t="s">
        <v>50</v>
      </c>
      <c r="K59" s="52"/>
      <c r="L59" s="52"/>
      <c r="M59" s="52"/>
      <c r="N59" s="53" t="s">
        <v>51</v>
      </c>
      <c r="O59" s="52"/>
      <c r="P59" s="54"/>
      <c r="Q59" s="32"/>
      <c r="R59" s="33"/>
    </row>
    <row r="60" spans="2:18">
      <c r="B60" s="21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2"/>
    </row>
    <row r="61" spans="2:18" s="1" customFormat="1" ht="15">
      <c r="B61" s="31"/>
      <c r="C61" s="32"/>
      <c r="D61" s="46" t="s">
        <v>52</v>
      </c>
      <c r="E61" s="47"/>
      <c r="F61" s="47"/>
      <c r="G61" s="47"/>
      <c r="H61" s="48"/>
      <c r="I61" s="32"/>
      <c r="J61" s="46" t="s">
        <v>53</v>
      </c>
      <c r="K61" s="47"/>
      <c r="L61" s="47"/>
      <c r="M61" s="47"/>
      <c r="N61" s="47"/>
      <c r="O61" s="47"/>
      <c r="P61" s="48"/>
      <c r="Q61" s="32"/>
      <c r="R61" s="33"/>
    </row>
    <row r="62" spans="2:18">
      <c r="B62" s="21"/>
      <c r="C62" s="24"/>
      <c r="D62" s="49"/>
      <c r="E62" s="24"/>
      <c r="F62" s="24"/>
      <c r="G62" s="24"/>
      <c r="H62" s="50"/>
      <c r="I62" s="24"/>
      <c r="J62" s="49"/>
      <c r="K62" s="24"/>
      <c r="L62" s="24"/>
      <c r="M62" s="24"/>
      <c r="N62" s="24"/>
      <c r="O62" s="24"/>
      <c r="P62" s="50"/>
      <c r="Q62" s="24"/>
      <c r="R62" s="22"/>
    </row>
    <row r="63" spans="2:18">
      <c r="B63" s="21"/>
      <c r="C63" s="24"/>
      <c r="D63" s="49"/>
      <c r="E63" s="24"/>
      <c r="F63" s="24"/>
      <c r="G63" s="24"/>
      <c r="H63" s="50"/>
      <c r="I63" s="24"/>
      <c r="J63" s="49"/>
      <c r="K63" s="24"/>
      <c r="L63" s="24"/>
      <c r="M63" s="24"/>
      <c r="N63" s="24"/>
      <c r="O63" s="24"/>
      <c r="P63" s="50"/>
      <c r="Q63" s="24"/>
      <c r="R63" s="22"/>
    </row>
    <row r="64" spans="2:18">
      <c r="B64" s="21"/>
      <c r="C64" s="24"/>
      <c r="D64" s="49"/>
      <c r="E64" s="24"/>
      <c r="F64" s="24"/>
      <c r="G64" s="24"/>
      <c r="H64" s="50"/>
      <c r="I64" s="24"/>
      <c r="J64" s="49"/>
      <c r="K64" s="24"/>
      <c r="L64" s="24"/>
      <c r="M64" s="24"/>
      <c r="N64" s="24"/>
      <c r="O64" s="24"/>
      <c r="P64" s="50"/>
      <c r="Q64" s="24"/>
      <c r="R64" s="22"/>
    </row>
    <row r="65" spans="2:18">
      <c r="B65" s="21"/>
      <c r="C65" s="24"/>
      <c r="D65" s="49"/>
      <c r="E65" s="24"/>
      <c r="F65" s="24"/>
      <c r="G65" s="24"/>
      <c r="H65" s="50"/>
      <c r="I65" s="24"/>
      <c r="J65" s="49"/>
      <c r="K65" s="24"/>
      <c r="L65" s="24"/>
      <c r="M65" s="24"/>
      <c r="N65" s="24"/>
      <c r="O65" s="24"/>
      <c r="P65" s="50"/>
      <c r="Q65" s="24"/>
      <c r="R65" s="22"/>
    </row>
    <row r="66" spans="2:18">
      <c r="B66" s="21"/>
      <c r="C66" s="24"/>
      <c r="D66" s="49"/>
      <c r="E66" s="24"/>
      <c r="F66" s="24"/>
      <c r="G66" s="24"/>
      <c r="H66" s="50"/>
      <c r="I66" s="24"/>
      <c r="J66" s="49"/>
      <c r="K66" s="24"/>
      <c r="L66" s="24"/>
      <c r="M66" s="24"/>
      <c r="N66" s="24"/>
      <c r="O66" s="24"/>
      <c r="P66" s="50"/>
      <c r="Q66" s="24"/>
      <c r="R66" s="22"/>
    </row>
    <row r="67" spans="2:18">
      <c r="B67" s="21"/>
      <c r="C67" s="24"/>
      <c r="D67" s="49"/>
      <c r="E67" s="24"/>
      <c r="F67" s="24"/>
      <c r="G67" s="24"/>
      <c r="H67" s="50"/>
      <c r="I67" s="24"/>
      <c r="J67" s="49"/>
      <c r="K67" s="24"/>
      <c r="L67" s="24"/>
      <c r="M67" s="24"/>
      <c r="N67" s="24"/>
      <c r="O67" s="24"/>
      <c r="P67" s="50"/>
      <c r="Q67" s="24"/>
      <c r="R67" s="22"/>
    </row>
    <row r="68" spans="2:18">
      <c r="B68" s="21"/>
      <c r="C68" s="24"/>
      <c r="D68" s="49"/>
      <c r="E68" s="24"/>
      <c r="F68" s="24"/>
      <c r="G68" s="24"/>
      <c r="H68" s="50"/>
      <c r="I68" s="24"/>
      <c r="J68" s="49"/>
      <c r="K68" s="24"/>
      <c r="L68" s="24"/>
      <c r="M68" s="24"/>
      <c r="N68" s="24"/>
      <c r="O68" s="24"/>
      <c r="P68" s="50"/>
      <c r="Q68" s="24"/>
      <c r="R68" s="22"/>
    </row>
    <row r="69" spans="2:18">
      <c r="B69" s="21"/>
      <c r="C69" s="24"/>
      <c r="D69" s="49"/>
      <c r="E69" s="24"/>
      <c r="F69" s="24"/>
      <c r="G69" s="24"/>
      <c r="H69" s="50"/>
      <c r="I69" s="24"/>
      <c r="J69" s="49"/>
      <c r="K69" s="24"/>
      <c r="L69" s="24"/>
      <c r="M69" s="24"/>
      <c r="N69" s="24"/>
      <c r="O69" s="24"/>
      <c r="P69" s="50"/>
      <c r="Q69" s="24"/>
      <c r="R69" s="22"/>
    </row>
    <row r="70" spans="2:18" s="1" customFormat="1" ht="15">
      <c r="B70" s="31"/>
      <c r="C70" s="32"/>
      <c r="D70" s="51" t="s">
        <v>50</v>
      </c>
      <c r="E70" s="52"/>
      <c r="F70" s="52"/>
      <c r="G70" s="53" t="s">
        <v>51</v>
      </c>
      <c r="H70" s="54"/>
      <c r="I70" s="32"/>
      <c r="J70" s="51" t="s">
        <v>50</v>
      </c>
      <c r="K70" s="52"/>
      <c r="L70" s="52"/>
      <c r="M70" s="52"/>
      <c r="N70" s="53" t="s">
        <v>51</v>
      </c>
      <c r="O70" s="52"/>
      <c r="P70" s="54"/>
      <c r="Q70" s="32"/>
      <c r="R70" s="33"/>
    </row>
    <row r="71" spans="2:18" s="1" customFormat="1" ht="14.45" customHeight="1">
      <c r="B71" s="55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7"/>
    </row>
    <row r="75" spans="2:18" s="1" customFormat="1" ht="6.95" customHeight="1">
      <c r="B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60"/>
    </row>
    <row r="76" spans="2:18" s="1" customFormat="1" ht="36.950000000000003" customHeight="1">
      <c r="B76" s="31"/>
      <c r="C76" s="174" t="s">
        <v>108</v>
      </c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33"/>
    </row>
    <row r="77" spans="2:18" s="1" customFormat="1" ht="6.95" customHeight="1"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</row>
    <row r="78" spans="2:18" s="1" customFormat="1" ht="30" customHeight="1">
      <c r="B78" s="31"/>
      <c r="C78" s="28" t="s">
        <v>17</v>
      </c>
      <c r="D78" s="32"/>
      <c r="E78" s="32"/>
      <c r="F78" s="203" t="str">
        <f>F6</f>
        <v>Olomouc - Úprava cest na hřbitově</v>
      </c>
      <c r="G78" s="204"/>
      <c r="H78" s="204"/>
      <c r="I78" s="204"/>
      <c r="J78" s="204"/>
      <c r="K78" s="204"/>
      <c r="L78" s="204"/>
      <c r="M78" s="204"/>
      <c r="N78" s="204"/>
      <c r="O78" s="204"/>
      <c r="P78" s="204"/>
      <c r="Q78" s="32"/>
      <c r="R78" s="33"/>
    </row>
    <row r="79" spans="2:18" s="1" customFormat="1" ht="36.950000000000003" customHeight="1">
      <c r="B79" s="31"/>
      <c r="C79" s="65" t="s">
        <v>104</v>
      </c>
      <c r="D79" s="32"/>
      <c r="E79" s="32"/>
      <c r="F79" s="176" t="str">
        <f>F7</f>
        <v>SO102 - Chodník - úsek B (u pomníku odboje)</v>
      </c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32"/>
      <c r="R79" s="33"/>
    </row>
    <row r="80" spans="2:18" s="1" customFormat="1" ht="6.95" customHeight="1"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3"/>
    </row>
    <row r="81" spans="2:47" s="1" customFormat="1" ht="18" customHeight="1">
      <c r="B81" s="31"/>
      <c r="C81" s="28" t="s">
        <v>21</v>
      </c>
      <c r="D81" s="32"/>
      <c r="E81" s="32"/>
      <c r="F81" s="26" t="str">
        <f>F9</f>
        <v>Olomouc - Neředín</v>
      </c>
      <c r="G81" s="32"/>
      <c r="H81" s="32"/>
      <c r="I81" s="32"/>
      <c r="J81" s="32"/>
      <c r="K81" s="28" t="s">
        <v>23</v>
      </c>
      <c r="L81" s="32"/>
      <c r="M81" s="207">
        <f>IF(O9="","",O9)</f>
        <v>42914</v>
      </c>
      <c r="N81" s="207"/>
      <c r="O81" s="207"/>
      <c r="P81" s="207"/>
      <c r="Q81" s="32"/>
      <c r="R81" s="33"/>
    </row>
    <row r="82" spans="2:47" s="1" customFormat="1" ht="6.95" customHeight="1"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3"/>
    </row>
    <row r="83" spans="2:47" s="1" customFormat="1" ht="15">
      <c r="B83" s="31"/>
      <c r="C83" s="28" t="s">
        <v>24</v>
      </c>
      <c r="D83" s="32"/>
      <c r="E83" s="32"/>
      <c r="F83" s="26" t="str">
        <f>E12</f>
        <v xml:space="preserve"> </v>
      </c>
      <c r="G83" s="32"/>
      <c r="H83" s="32"/>
      <c r="I83" s="32"/>
      <c r="J83" s="32"/>
      <c r="K83" s="28" t="s">
        <v>29</v>
      </c>
      <c r="L83" s="32"/>
      <c r="M83" s="183" t="str">
        <f>E18</f>
        <v>Dopravní projektování s.r.o.</v>
      </c>
      <c r="N83" s="183"/>
      <c r="O83" s="183"/>
      <c r="P83" s="183"/>
      <c r="Q83" s="183"/>
      <c r="R83" s="33"/>
    </row>
    <row r="84" spans="2:47" s="1" customFormat="1" ht="14.45" customHeight="1">
      <c r="B84" s="31"/>
      <c r="C84" s="28" t="s">
        <v>28</v>
      </c>
      <c r="D84" s="32"/>
      <c r="E84" s="32"/>
      <c r="F84" s="26" t="str">
        <f>IF(E15="","",E15)</f>
        <v xml:space="preserve"> </v>
      </c>
      <c r="G84" s="32"/>
      <c r="H84" s="32"/>
      <c r="I84" s="32"/>
      <c r="J84" s="32"/>
      <c r="K84" s="28" t="s">
        <v>33</v>
      </c>
      <c r="L84" s="32"/>
      <c r="M84" s="183" t="str">
        <f>E21</f>
        <v xml:space="preserve"> </v>
      </c>
      <c r="N84" s="183"/>
      <c r="O84" s="183"/>
      <c r="P84" s="183"/>
      <c r="Q84" s="183"/>
      <c r="R84" s="33"/>
    </row>
    <row r="85" spans="2:47" s="1" customFormat="1" ht="10.35" customHeight="1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3"/>
    </row>
    <row r="86" spans="2:47" s="1" customFormat="1" ht="29.25" customHeight="1">
      <c r="B86" s="31"/>
      <c r="C86" s="213" t="s">
        <v>109</v>
      </c>
      <c r="D86" s="214"/>
      <c r="E86" s="214"/>
      <c r="F86" s="214"/>
      <c r="G86" s="214"/>
      <c r="H86" s="42"/>
      <c r="I86" s="42"/>
      <c r="J86" s="42"/>
      <c r="K86" s="42"/>
      <c r="L86" s="42"/>
      <c r="M86" s="42"/>
      <c r="N86" s="213" t="s">
        <v>110</v>
      </c>
      <c r="O86" s="214"/>
      <c r="P86" s="214"/>
      <c r="Q86" s="214"/>
      <c r="R86" s="33"/>
    </row>
    <row r="87" spans="2:47" s="1" customFormat="1" ht="10.35" customHeight="1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3"/>
    </row>
    <row r="88" spans="2:47" s="1" customFormat="1" ht="29.25" customHeight="1">
      <c r="B88" s="31"/>
      <c r="C88" s="104" t="s">
        <v>111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154">
        <f>N116</f>
        <v>415389.86000000004</v>
      </c>
      <c r="O88" s="211"/>
      <c r="P88" s="211"/>
      <c r="Q88" s="211"/>
      <c r="R88" s="33"/>
      <c r="AU88" s="17" t="s">
        <v>112</v>
      </c>
    </row>
    <row r="89" spans="2:47" s="6" customFormat="1" ht="24.95" customHeight="1">
      <c r="B89" s="105"/>
      <c r="C89" s="106"/>
      <c r="D89" s="107" t="s">
        <v>113</v>
      </c>
      <c r="E89" s="106"/>
      <c r="F89" s="106"/>
      <c r="G89" s="106"/>
      <c r="H89" s="106"/>
      <c r="I89" s="106"/>
      <c r="J89" s="106"/>
      <c r="K89" s="106"/>
      <c r="L89" s="106"/>
      <c r="M89" s="106"/>
      <c r="N89" s="197">
        <f>N117</f>
        <v>415389.86000000004</v>
      </c>
      <c r="O89" s="198"/>
      <c r="P89" s="198"/>
      <c r="Q89" s="198"/>
      <c r="R89" s="108"/>
    </row>
    <row r="90" spans="2:47" s="7" customFormat="1" ht="19.899999999999999" customHeight="1">
      <c r="B90" s="109"/>
      <c r="C90" s="110"/>
      <c r="D90" s="111" t="s">
        <v>114</v>
      </c>
      <c r="E90" s="110"/>
      <c r="F90" s="110"/>
      <c r="G90" s="110"/>
      <c r="H90" s="110"/>
      <c r="I90" s="110"/>
      <c r="J90" s="110"/>
      <c r="K90" s="110"/>
      <c r="L90" s="110"/>
      <c r="M90" s="110"/>
      <c r="N90" s="199">
        <f>N118</f>
        <v>234757.97</v>
      </c>
      <c r="O90" s="200"/>
      <c r="P90" s="200"/>
      <c r="Q90" s="200"/>
      <c r="R90" s="112"/>
    </row>
    <row r="91" spans="2:47" s="7" customFormat="1" ht="19.899999999999999" customHeight="1">
      <c r="B91" s="109"/>
      <c r="C91" s="110"/>
      <c r="D91" s="111" t="s">
        <v>115</v>
      </c>
      <c r="E91" s="110"/>
      <c r="F91" s="110"/>
      <c r="G91" s="110"/>
      <c r="H91" s="110"/>
      <c r="I91" s="110"/>
      <c r="J91" s="110"/>
      <c r="K91" s="110"/>
      <c r="L91" s="110"/>
      <c r="M91" s="110"/>
      <c r="N91" s="199">
        <f>N145</f>
        <v>17327.86</v>
      </c>
      <c r="O91" s="200"/>
      <c r="P91" s="200"/>
      <c r="Q91" s="200"/>
      <c r="R91" s="112"/>
    </row>
    <row r="92" spans="2:47" s="7" customFormat="1" ht="19.899999999999999" customHeight="1">
      <c r="B92" s="109"/>
      <c r="C92" s="110"/>
      <c r="D92" s="111" t="s">
        <v>116</v>
      </c>
      <c r="E92" s="110"/>
      <c r="F92" s="110"/>
      <c r="G92" s="110"/>
      <c r="H92" s="110"/>
      <c r="I92" s="110"/>
      <c r="J92" s="110"/>
      <c r="K92" s="110"/>
      <c r="L92" s="110"/>
      <c r="M92" s="110"/>
      <c r="N92" s="199">
        <f>N147</f>
        <v>111834.59</v>
      </c>
      <c r="O92" s="200"/>
      <c r="P92" s="200"/>
      <c r="Q92" s="200"/>
      <c r="R92" s="112"/>
    </row>
    <row r="93" spans="2:47" s="7" customFormat="1" ht="19.899999999999999" customHeight="1">
      <c r="B93" s="109"/>
      <c r="C93" s="110"/>
      <c r="D93" s="111" t="s">
        <v>118</v>
      </c>
      <c r="E93" s="110"/>
      <c r="F93" s="110"/>
      <c r="G93" s="110"/>
      <c r="H93" s="110"/>
      <c r="I93" s="110"/>
      <c r="J93" s="110"/>
      <c r="K93" s="110"/>
      <c r="L93" s="110"/>
      <c r="M93" s="110"/>
      <c r="N93" s="199">
        <f>N154</f>
        <v>35368.15</v>
      </c>
      <c r="O93" s="200"/>
      <c r="P93" s="200"/>
      <c r="Q93" s="200"/>
      <c r="R93" s="112"/>
    </row>
    <row r="94" spans="2:47" s="7" customFormat="1" ht="19.899999999999999" customHeight="1">
      <c r="B94" s="109"/>
      <c r="C94" s="110"/>
      <c r="D94" s="111" t="s">
        <v>119</v>
      </c>
      <c r="E94" s="110"/>
      <c r="F94" s="110"/>
      <c r="G94" s="110"/>
      <c r="H94" s="110"/>
      <c r="I94" s="110"/>
      <c r="J94" s="110"/>
      <c r="K94" s="110"/>
      <c r="L94" s="110"/>
      <c r="M94" s="110"/>
      <c r="N94" s="199">
        <f>N159</f>
        <v>6767.42</v>
      </c>
      <c r="O94" s="200"/>
      <c r="P94" s="200"/>
      <c r="Q94" s="200"/>
      <c r="R94" s="112"/>
    </row>
    <row r="95" spans="2:47" s="7" customFormat="1" ht="19.899999999999999" customHeight="1">
      <c r="B95" s="109"/>
      <c r="C95" s="110"/>
      <c r="D95" s="111" t="s">
        <v>120</v>
      </c>
      <c r="E95" s="110"/>
      <c r="F95" s="110"/>
      <c r="G95" s="110"/>
      <c r="H95" s="110"/>
      <c r="I95" s="110"/>
      <c r="J95" s="110"/>
      <c r="K95" s="110"/>
      <c r="L95" s="110"/>
      <c r="M95" s="110"/>
      <c r="N95" s="199">
        <f>N166</f>
        <v>9333.8700000000008</v>
      </c>
      <c r="O95" s="200"/>
      <c r="P95" s="200"/>
      <c r="Q95" s="200"/>
      <c r="R95" s="112"/>
    </row>
    <row r="96" spans="2:47" s="1" customFormat="1" ht="21.75" customHeight="1">
      <c r="B96" s="31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3"/>
    </row>
    <row r="97" spans="2:21" s="1" customFormat="1" ht="29.25" customHeight="1">
      <c r="B97" s="31"/>
      <c r="C97" s="104" t="s">
        <v>121</v>
      </c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211">
        <v>0</v>
      </c>
      <c r="O97" s="212"/>
      <c r="P97" s="212"/>
      <c r="Q97" s="212"/>
      <c r="R97" s="33"/>
      <c r="T97" s="113"/>
      <c r="U97" s="114" t="s">
        <v>38</v>
      </c>
    </row>
    <row r="98" spans="2:21" s="1" customFormat="1" ht="18" customHeight="1">
      <c r="B98" s="31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3"/>
    </row>
    <row r="99" spans="2:21" s="1" customFormat="1" ht="29.25" customHeight="1">
      <c r="B99" s="31"/>
      <c r="C99" s="98" t="s">
        <v>96</v>
      </c>
      <c r="D99" s="42"/>
      <c r="E99" s="42"/>
      <c r="F99" s="42"/>
      <c r="G99" s="42"/>
      <c r="H99" s="42"/>
      <c r="I99" s="42"/>
      <c r="J99" s="42"/>
      <c r="K99" s="42"/>
      <c r="L99" s="165">
        <f>ROUND(SUM(N88+N97),2)</f>
        <v>415389.86</v>
      </c>
      <c r="M99" s="165"/>
      <c r="N99" s="165"/>
      <c r="O99" s="165"/>
      <c r="P99" s="165"/>
      <c r="Q99" s="165"/>
      <c r="R99" s="33"/>
    </row>
    <row r="100" spans="2:21" s="1" customFormat="1" ht="6.95" customHeight="1">
      <c r="B100" s="55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7"/>
    </row>
    <row r="104" spans="2:21" s="1" customFormat="1" ht="6.95" customHeight="1">
      <c r="B104" s="58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60"/>
    </row>
    <row r="105" spans="2:21" s="1" customFormat="1" ht="36.950000000000003" customHeight="1">
      <c r="B105" s="31"/>
      <c r="C105" s="174" t="s">
        <v>122</v>
      </c>
      <c r="D105" s="202"/>
      <c r="E105" s="202"/>
      <c r="F105" s="202"/>
      <c r="G105" s="202"/>
      <c r="H105" s="202"/>
      <c r="I105" s="202"/>
      <c r="J105" s="202"/>
      <c r="K105" s="202"/>
      <c r="L105" s="202"/>
      <c r="M105" s="202"/>
      <c r="N105" s="202"/>
      <c r="O105" s="202"/>
      <c r="P105" s="202"/>
      <c r="Q105" s="202"/>
      <c r="R105" s="33"/>
    </row>
    <row r="106" spans="2:21" s="1" customFormat="1" ht="6.95" customHeight="1">
      <c r="B106" s="31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3"/>
    </row>
    <row r="107" spans="2:21" s="1" customFormat="1" ht="30" customHeight="1">
      <c r="B107" s="31"/>
      <c r="C107" s="28" t="s">
        <v>17</v>
      </c>
      <c r="D107" s="32"/>
      <c r="E107" s="32"/>
      <c r="F107" s="203" t="str">
        <f>F6</f>
        <v>Olomouc - Úprava cest na hřbitově</v>
      </c>
      <c r="G107" s="204"/>
      <c r="H107" s="204"/>
      <c r="I107" s="204"/>
      <c r="J107" s="204"/>
      <c r="K107" s="204"/>
      <c r="L107" s="204"/>
      <c r="M107" s="204"/>
      <c r="N107" s="204"/>
      <c r="O107" s="204"/>
      <c r="P107" s="204"/>
      <c r="Q107" s="32"/>
      <c r="R107" s="33"/>
    </row>
    <row r="108" spans="2:21" s="1" customFormat="1" ht="36.950000000000003" customHeight="1">
      <c r="B108" s="31"/>
      <c r="C108" s="65" t="s">
        <v>104</v>
      </c>
      <c r="D108" s="32"/>
      <c r="E108" s="32"/>
      <c r="F108" s="176" t="str">
        <f>F7</f>
        <v>SO102 - Chodník - úsek B (u pomníku odboje)</v>
      </c>
      <c r="G108" s="202"/>
      <c r="H108" s="202"/>
      <c r="I108" s="202"/>
      <c r="J108" s="202"/>
      <c r="K108" s="202"/>
      <c r="L108" s="202"/>
      <c r="M108" s="202"/>
      <c r="N108" s="202"/>
      <c r="O108" s="202"/>
      <c r="P108" s="202"/>
      <c r="Q108" s="32"/>
      <c r="R108" s="33"/>
    </row>
    <row r="109" spans="2:21" s="1" customFormat="1" ht="6.95" customHeight="1">
      <c r="B109" s="31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3"/>
    </row>
    <row r="110" spans="2:21" s="1" customFormat="1" ht="18" customHeight="1">
      <c r="B110" s="31"/>
      <c r="C110" s="28" t="s">
        <v>21</v>
      </c>
      <c r="D110" s="32"/>
      <c r="E110" s="32"/>
      <c r="F110" s="26" t="str">
        <f>F9</f>
        <v>Olomouc - Neředín</v>
      </c>
      <c r="G110" s="32"/>
      <c r="H110" s="32"/>
      <c r="I110" s="32"/>
      <c r="J110" s="32"/>
      <c r="K110" s="28" t="s">
        <v>23</v>
      </c>
      <c r="L110" s="32"/>
      <c r="M110" s="207">
        <f>IF(O9="","",O9)</f>
        <v>42914</v>
      </c>
      <c r="N110" s="207"/>
      <c r="O110" s="207"/>
      <c r="P110" s="207"/>
      <c r="Q110" s="32"/>
      <c r="R110" s="33"/>
    </row>
    <row r="111" spans="2:21" s="1" customFormat="1" ht="6.95" customHeight="1"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3"/>
    </row>
    <row r="112" spans="2:21" s="1" customFormat="1" ht="15">
      <c r="B112" s="31"/>
      <c r="C112" s="28" t="s">
        <v>24</v>
      </c>
      <c r="D112" s="32"/>
      <c r="E112" s="32"/>
      <c r="F112" s="26" t="str">
        <f>E12</f>
        <v xml:space="preserve"> </v>
      </c>
      <c r="G112" s="32"/>
      <c r="H112" s="32"/>
      <c r="I112" s="32"/>
      <c r="J112" s="32"/>
      <c r="K112" s="28" t="s">
        <v>29</v>
      </c>
      <c r="L112" s="32"/>
      <c r="M112" s="183" t="str">
        <f>E18</f>
        <v>Dopravní projektování s.r.o.</v>
      </c>
      <c r="N112" s="183"/>
      <c r="O112" s="183"/>
      <c r="P112" s="183"/>
      <c r="Q112" s="183"/>
      <c r="R112" s="33"/>
    </row>
    <row r="113" spans="2:65" s="1" customFormat="1" ht="14.45" customHeight="1">
      <c r="B113" s="31"/>
      <c r="C113" s="28" t="s">
        <v>28</v>
      </c>
      <c r="D113" s="32"/>
      <c r="E113" s="32"/>
      <c r="F113" s="26" t="str">
        <f>IF(E15="","",E15)</f>
        <v xml:space="preserve"> </v>
      </c>
      <c r="G113" s="32"/>
      <c r="H113" s="32"/>
      <c r="I113" s="32"/>
      <c r="J113" s="32"/>
      <c r="K113" s="28" t="s">
        <v>33</v>
      </c>
      <c r="L113" s="32"/>
      <c r="M113" s="183" t="str">
        <f>E21</f>
        <v xml:space="preserve"> </v>
      </c>
      <c r="N113" s="183"/>
      <c r="O113" s="183"/>
      <c r="P113" s="183"/>
      <c r="Q113" s="183"/>
      <c r="R113" s="33"/>
    </row>
    <row r="114" spans="2:65" s="1" customFormat="1" ht="10.35" customHeight="1">
      <c r="B114" s="31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3"/>
    </row>
    <row r="115" spans="2:65" s="8" customFormat="1" ht="29.25" customHeight="1">
      <c r="B115" s="115"/>
      <c r="C115" s="116" t="s">
        <v>123</v>
      </c>
      <c r="D115" s="117" t="s">
        <v>124</v>
      </c>
      <c r="E115" s="117" t="s">
        <v>56</v>
      </c>
      <c r="F115" s="208" t="s">
        <v>125</v>
      </c>
      <c r="G115" s="208"/>
      <c r="H115" s="208"/>
      <c r="I115" s="208"/>
      <c r="J115" s="117" t="s">
        <v>126</v>
      </c>
      <c r="K115" s="117" t="s">
        <v>127</v>
      </c>
      <c r="L115" s="209" t="s">
        <v>128</v>
      </c>
      <c r="M115" s="209"/>
      <c r="N115" s="208" t="s">
        <v>110</v>
      </c>
      <c r="O115" s="208"/>
      <c r="P115" s="208"/>
      <c r="Q115" s="210"/>
      <c r="R115" s="118"/>
      <c r="T115" s="71" t="s">
        <v>129</v>
      </c>
      <c r="U115" s="72" t="s">
        <v>38</v>
      </c>
      <c r="V115" s="72" t="s">
        <v>130</v>
      </c>
      <c r="W115" s="72" t="s">
        <v>131</v>
      </c>
      <c r="X115" s="72" t="s">
        <v>132</v>
      </c>
      <c r="Y115" s="72" t="s">
        <v>133</v>
      </c>
      <c r="Z115" s="72" t="s">
        <v>134</v>
      </c>
      <c r="AA115" s="73" t="s">
        <v>135</v>
      </c>
    </row>
    <row r="116" spans="2:65" s="1" customFormat="1" ht="29.25" customHeight="1">
      <c r="B116" s="31"/>
      <c r="C116" s="75" t="s">
        <v>106</v>
      </c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194">
        <f>BK116</f>
        <v>415389.86000000004</v>
      </c>
      <c r="O116" s="195"/>
      <c r="P116" s="195"/>
      <c r="Q116" s="195"/>
      <c r="R116" s="33"/>
      <c r="T116" s="74"/>
      <c r="U116" s="47"/>
      <c r="V116" s="47"/>
      <c r="W116" s="119">
        <f>W117</f>
        <v>0</v>
      </c>
      <c r="X116" s="47"/>
      <c r="Y116" s="119">
        <f>Y117</f>
        <v>55.230091799999997</v>
      </c>
      <c r="Z116" s="47"/>
      <c r="AA116" s="120">
        <f>AA117</f>
        <v>4.5350000000000001</v>
      </c>
      <c r="AT116" s="17" t="s">
        <v>73</v>
      </c>
      <c r="AU116" s="17" t="s">
        <v>112</v>
      </c>
      <c r="BK116" s="121">
        <f>BK117</f>
        <v>415389.86000000004</v>
      </c>
    </row>
    <row r="117" spans="2:65" s="9" customFormat="1" ht="37.35" customHeight="1">
      <c r="B117" s="122"/>
      <c r="C117" s="123"/>
      <c r="D117" s="124" t="s">
        <v>113</v>
      </c>
      <c r="E117" s="124"/>
      <c r="F117" s="124"/>
      <c r="G117" s="124"/>
      <c r="H117" s="124"/>
      <c r="I117" s="124"/>
      <c r="J117" s="124"/>
      <c r="K117" s="124"/>
      <c r="L117" s="124"/>
      <c r="M117" s="124"/>
      <c r="N117" s="196">
        <f>BK117</f>
        <v>415389.86000000004</v>
      </c>
      <c r="O117" s="197"/>
      <c r="P117" s="197"/>
      <c r="Q117" s="197"/>
      <c r="R117" s="125"/>
      <c r="T117" s="126"/>
      <c r="U117" s="123"/>
      <c r="V117" s="123"/>
      <c r="W117" s="127">
        <f>W118+W145+W147+W154+W159+W166</f>
        <v>0</v>
      </c>
      <c r="X117" s="123"/>
      <c r="Y117" s="127">
        <f>Y118+Y145+Y147+Y154+Y159+Y166</f>
        <v>55.230091799999997</v>
      </c>
      <c r="Z117" s="123"/>
      <c r="AA117" s="128">
        <f>AA118+AA145+AA147+AA154+AA159+AA166</f>
        <v>4.5350000000000001</v>
      </c>
      <c r="AR117" s="129" t="s">
        <v>82</v>
      </c>
      <c r="AT117" s="130" t="s">
        <v>73</v>
      </c>
      <c r="AU117" s="130" t="s">
        <v>74</v>
      </c>
      <c r="AY117" s="129" t="s">
        <v>136</v>
      </c>
      <c r="BK117" s="131">
        <f>BK118+BK145+BK147+BK154+BK159+BK166</f>
        <v>415389.86000000004</v>
      </c>
    </row>
    <row r="118" spans="2:65" s="9" customFormat="1" ht="19.899999999999999" customHeight="1">
      <c r="B118" s="122"/>
      <c r="C118" s="123"/>
      <c r="D118" s="132" t="s">
        <v>114</v>
      </c>
      <c r="E118" s="132"/>
      <c r="F118" s="132"/>
      <c r="G118" s="132"/>
      <c r="H118" s="132"/>
      <c r="I118" s="132"/>
      <c r="J118" s="132"/>
      <c r="K118" s="132"/>
      <c r="L118" s="132"/>
      <c r="M118" s="132"/>
      <c r="N118" s="205">
        <f>BK118</f>
        <v>234757.97</v>
      </c>
      <c r="O118" s="206"/>
      <c r="P118" s="206"/>
      <c r="Q118" s="206"/>
      <c r="R118" s="125"/>
      <c r="T118" s="126"/>
      <c r="U118" s="123"/>
      <c r="V118" s="123"/>
      <c r="W118" s="127">
        <f>SUM(W119:W144)</f>
        <v>0</v>
      </c>
      <c r="X118" s="123"/>
      <c r="Y118" s="127">
        <f>SUM(Y119:Y144)</f>
        <v>6.6016000000000005E-2</v>
      </c>
      <c r="Z118" s="123"/>
      <c r="AA118" s="128">
        <f>SUM(AA119:AA144)</f>
        <v>4.5350000000000001</v>
      </c>
      <c r="AR118" s="129" t="s">
        <v>82</v>
      </c>
      <c r="AT118" s="130" t="s">
        <v>73</v>
      </c>
      <c r="AU118" s="130" t="s">
        <v>82</v>
      </c>
      <c r="AY118" s="129" t="s">
        <v>136</v>
      </c>
      <c r="BK118" s="131">
        <f>SUM(BK119:BK144)</f>
        <v>234757.97</v>
      </c>
    </row>
    <row r="119" spans="2:65" s="1" customFormat="1" ht="20.45" customHeight="1">
      <c r="B119" s="133"/>
      <c r="C119" s="134" t="s">
        <v>82</v>
      </c>
      <c r="D119" s="134" t="s">
        <v>137</v>
      </c>
      <c r="E119" s="135" t="s">
        <v>334</v>
      </c>
      <c r="F119" s="188" t="s">
        <v>335</v>
      </c>
      <c r="G119" s="188"/>
      <c r="H119" s="188"/>
      <c r="I119" s="188"/>
      <c r="J119" s="136" t="s">
        <v>275</v>
      </c>
      <c r="K119" s="137">
        <v>10</v>
      </c>
      <c r="L119" s="189">
        <v>826</v>
      </c>
      <c r="M119" s="189"/>
      <c r="N119" s="189">
        <f t="shared" ref="N119:N144" si="0">ROUND(L119*K119,2)</f>
        <v>8260</v>
      </c>
      <c r="O119" s="189"/>
      <c r="P119" s="189"/>
      <c r="Q119" s="189"/>
      <c r="R119" s="138"/>
      <c r="T119" s="139" t="s">
        <v>5</v>
      </c>
      <c r="U119" s="40" t="s">
        <v>39</v>
      </c>
      <c r="V119" s="140">
        <v>0</v>
      </c>
      <c r="W119" s="140">
        <f t="shared" ref="W119:W144" si="1">V119*K119</f>
        <v>0</v>
      </c>
      <c r="X119" s="140">
        <v>9.0000000000000006E-5</v>
      </c>
      <c r="Y119" s="140">
        <f t="shared" ref="Y119:Y144" si="2">X119*K119</f>
        <v>9.0000000000000008E-4</v>
      </c>
      <c r="Z119" s="140">
        <v>0</v>
      </c>
      <c r="AA119" s="141">
        <f t="shared" ref="AA119:AA144" si="3">Z119*K119</f>
        <v>0</v>
      </c>
      <c r="AR119" s="17" t="s">
        <v>141</v>
      </c>
      <c r="AT119" s="17" t="s">
        <v>137</v>
      </c>
      <c r="AU119" s="17" t="s">
        <v>102</v>
      </c>
      <c r="AY119" s="17" t="s">
        <v>136</v>
      </c>
      <c r="BE119" s="142">
        <f t="shared" ref="BE119:BE144" si="4">IF(U119="základní",N119,0)</f>
        <v>8260</v>
      </c>
      <c r="BF119" s="142">
        <f t="shared" ref="BF119:BF144" si="5">IF(U119="snížená",N119,0)</f>
        <v>0</v>
      </c>
      <c r="BG119" s="142">
        <f t="shared" ref="BG119:BG144" si="6">IF(U119="zákl. přenesená",N119,0)</f>
        <v>0</v>
      </c>
      <c r="BH119" s="142">
        <f t="shared" ref="BH119:BH144" si="7">IF(U119="sníž. přenesená",N119,0)</f>
        <v>0</v>
      </c>
      <c r="BI119" s="142">
        <f t="shared" ref="BI119:BI144" si="8">IF(U119="nulová",N119,0)</f>
        <v>0</v>
      </c>
      <c r="BJ119" s="17" t="s">
        <v>82</v>
      </c>
      <c r="BK119" s="142">
        <f t="shared" ref="BK119:BK144" si="9">ROUND(L119*K119,2)</f>
        <v>8260</v>
      </c>
      <c r="BL119" s="17" t="s">
        <v>141</v>
      </c>
      <c r="BM119" s="17" t="s">
        <v>336</v>
      </c>
    </row>
    <row r="120" spans="2:65" s="1" customFormat="1" ht="28.9" customHeight="1">
      <c r="B120" s="133"/>
      <c r="C120" s="134" t="s">
        <v>102</v>
      </c>
      <c r="D120" s="134" t="s">
        <v>137</v>
      </c>
      <c r="E120" s="135" t="s">
        <v>337</v>
      </c>
      <c r="F120" s="188" t="s">
        <v>338</v>
      </c>
      <c r="G120" s="188"/>
      <c r="H120" s="188"/>
      <c r="I120" s="188"/>
      <c r="J120" s="136" t="s">
        <v>140</v>
      </c>
      <c r="K120" s="137">
        <v>7</v>
      </c>
      <c r="L120" s="189">
        <v>41.9</v>
      </c>
      <c r="M120" s="189"/>
      <c r="N120" s="189">
        <f t="shared" si="0"/>
        <v>293.3</v>
      </c>
      <c r="O120" s="189"/>
      <c r="P120" s="189"/>
      <c r="Q120" s="189"/>
      <c r="R120" s="138"/>
      <c r="T120" s="139" t="s">
        <v>5</v>
      </c>
      <c r="U120" s="40" t="s">
        <v>39</v>
      </c>
      <c r="V120" s="140">
        <v>0</v>
      </c>
      <c r="W120" s="140">
        <f t="shared" si="1"/>
        <v>0</v>
      </c>
      <c r="X120" s="140">
        <v>0</v>
      </c>
      <c r="Y120" s="140">
        <f t="shared" si="2"/>
        <v>0</v>
      </c>
      <c r="Z120" s="140">
        <v>0.255</v>
      </c>
      <c r="AA120" s="141">
        <f t="shared" si="3"/>
        <v>1.7850000000000001</v>
      </c>
      <c r="AR120" s="17" t="s">
        <v>141</v>
      </c>
      <c r="AT120" s="17" t="s">
        <v>137</v>
      </c>
      <c r="AU120" s="17" t="s">
        <v>102</v>
      </c>
      <c r="AY120" s="17" t="s">
        <v>136</v>
      </c>
      <c r="BE120" s="142">
        <f t="shared" si="4"/>
        <v>293.3</v>
      </c>
      <c r="BF120" s="142">
        <f t="shared" si="5"/>
        <v>0</v>
      </c>
      <c r="BG120" s="142">
        <f t="shared" si="6"/>
        <v>0</v>
      </c>
      <c r="BH120" s="142">
        <f t="shared" si="7"/>
        <v>0</v>
      </c>
      <c r="BI120" s="142">
        <f t="shared" si="8"/>
        <v>0</v>
      </c>
      <c r="BJ120" s="17" t="s">
        <v>82</v>
      </c>
      <c r="BK120" s="142">
        <f t="shared" si="9"/>
        <v>293.3</v>
      </c>
      <c r="BL120" s="17" t="s">
        <v>141</v>
      </c>
      <c r="BM120" s="17" t="s">
        <v>339</v>
      </c>
    </row>
    <row r="121" spans="2:65" s="1" customFormat="1" ht="28.9" customHeight="1">
      <c r="B121" s="133"/>
      <c r="C121" s="134" t="s">
        <v>146</v>
      </c>
      <c r="D121" s="134" t="s">
        <v>137</v>
      </c>
      <c r="E121" s="135" t="s">
        <v>340</v>
      </c>
      <c r="F121" s="188" t="s">
        <v>341</v>
      </c>
      <c r="G121" s="188"/>
      <c r="H121" s="188"/>
      <c r="I121" s="188"/>
      <c r="J121" s="136" t="s">
        <v>140</v>
      </c>
      <c r="K121" s="137">
        <v>12.5</v>
      </c>
      <c r="L121" s="189">
        <v>152</v>
      </c>
      <c r="M121" s="189"/>
      <c r="N121" s="189">
        <f t="shared" si="0"/>
        <v>1900</v>
      </c>
      <c r="O121" s="189"/>
      <c r="P121" s="189"/>
      <c r="Q121" s="189"/>
      <c r="R121" s="138"/>
      <c r="T121" s="139" t="s">
        <v>5</v>
      </c>
      <c r="U121" s="40" t="s">
        <v>39</v>
      </c>
      <c r="V121" s="140">
        <v>0</v>
      </c>
      <c r="W121" s="140">
        <f t="shared" si="1"/>
        <v>0</v>
      </c>
      <c r="X121" s="140">
        <v>0</v>
      </c>
      <c r="Y121" s="140">
        <f t="shared" si="2"/>
        <v>0</v>
      </c>
      <c r="Z121" s="140">
        <v>0.22</v>
      </c>
      <c r="AA121" s="141">
        <f t="shared" si="3"/>
        <v>2.75</v>
      </c>
      <c r="AR121" s="17" t="s">
        <v>141</v>
      </c>
      <c r="AT121" s="17" t="s">
        <v>137</v>
      </c>
      <c r="AU121" s="17" t="s">
        <v>102</v>
      </c>
      <c r="AY121" s="17" t="s">
        <v>136</v>
      </c>
      <c r="BE121" s="142">
        <f t="shared" si="4"/>
        <v>1900</v>
      </c>
      <c r="BF121" s="142">
        <f t="shared" si="5"/>
        <v>0</v>
      </c>
      <c r="BG121" s="142">
        <f t="shared" si="6"/>
        <v>0</v>
      </c>
      <c r="BH121" s="142">
        <f t="shared" si="7"/>
        <v>0</v>
      </c>
      <c r="BI121" s="142">
        <f t="shared" si="8"/>
        <v>0</v>
      </c>
      <c r="BJ121" s="17" t="s">
        <v>82</v>
      </c>
      <c r="BK121" s="142">
        <f t="shared" si="9"/>
        <v>1900</v>
      </c>
      <c r="BL121" s="17" t="s">
        <v>141</v>
      </c>
      <c r="BM121" s="17" t="s">
        <v>342</v>
      </c>
    </row>
    <row r="122" spans="2:65" s="1" customFormat="1" ht="40.15" customHeight="1">
      <c r="B122" s="133"/>
      <c r="C122" s="134" t="s">
        <v>141</v>
      </c>
      <c r="D122" s="134" t="s">
        <v>137</v>
      </c>
      <c r="E122" s="135" t="s">
        <v>151</v>
      </c>
      <c r="F122" s="188" t="s">
        <v>152</v>
      </c>
      <c r="G122" s="188"/>
      <c r="H122" s="188"/>
      <c r="I122" s="188"/>
      <c r="J122" s="136" t="s">
        <v>153</v>
      </c>
      <c r="K122" s="137">
        <v>135.55000000000001</v>
      </c>
      <c r="L122" s="189">
        <v>74.5</v>
      </c>
      <c r="M122" s="189"/>
      <c r="N122" s="189">
        <f t="shared" si="0"/>
        <v>10098.48</v>
      </c>
      <c r="O122" s="189"/>
      <c r="P122" s="189"/>
      <c r="Q122" s="189"/>
      <c r="R122" s="138"/>
      <c r="T122" s="139" t="s">
        <v>5</v>
      </c>
      <c r="U122" s="40" t="s">
        <v>39</v>
      </c>
      <c r="V122" s="140">
        <v>0</v>
      </c>
      <c r="W122" s="140">
        <f t="shared" si="1"/>
        <v>0</v>
      </c>
      <c r="X122" s="140">
        <v>0</v>
      </c>
      <c r="Y122" s="140">
        <f t="shared" si="2"/>
        <v>0</v>
      </c>
      <c r="Z122" s="140">
        <v>0</v>
      </c>
      <c r="AA122" s="141">
        <f t="shared" si="3"/>
        <v>0</v>
      </c>
      <c r="AR122" s="17" t="s">
        <v>141</v>
      </c>
      <c r="AT122" s="17" t="s">
        <v>137</v>
      </c>
      <c r="AU122" s="17" t="s">
        <v>102</v>
      </c>
      <c r="AY122" s="17" t="s">
        <v>136</v>
      </c>
      <c r="BE122" s="142">
        <f t="shared" si="4"/>
        <v>10098.48</v>
      </c>
      <c r="BF122" s="142">
        <f t="shared" si="5"/>
        <v>0</v>
      </c>
      <c r="BG122" s="142">
        <f t="shared" si="6"/>
        <v>0</v>
      </c>
      <c r="BH122" s="142">
        <f t="shared" si="7"/>
        <v>0</v>
      </c>
      <c r="BI122" s="142">
        <f t="shared" si="8"/>
        <v>0</v>
      </c>
      <c r="BJ122" s="17" t="s">
        <v>82</v>
      </c>
      <c r="BK122" s="142">
        <f t="shared" si="9"/>
        <v>10098.48</v>
      </c>
      <c r="BL122" s="17" t="s">
        <v>141</v>
      </c>
      <c r="BM122" s="17" t="s">
        <v>343</v>
      </c>
    </row>
    <row r="123" spans="2:65" s="1" customFormat="1" ht="28.9" customHeight="1">
      <c r="B123" s="133"/>
      <c r="C123" s="134" t="s">
        <v>155</v>
      </c>
      <c r="D123" s="134" t="s">
        <v>137</v>
      </c>
      <c r="E123" s="135" t="s">
        <v>160</v>
      </c>
      <c r="F123" s="188" t="s">
        <v>161</v>
      </c>
      <c r="G123" s="188"/>
      <c r="H123" s="188"/>
      <c r="I123" s="188"/>
      <c r="J123" s="136" t="s">
        <v>153</v>
      </c>
      <c r="K123" s="137">
        <v>17.38</v>
      </c>
      <c r="L123" s="189">
        <v>566</v>
      </c>
      <c r="M123" s="189"/>
      <c r="N123" s="189">
        <f t="shared" si="0"/>
        <v>9837.08</v>
      </c>
      <c r="O123" s="189"/>
      <c r="P123" s="189"/>
      <c r="Q123" s="189"/>
      <c r="R123" s="138"/>
      <c r="T123" s="139" t="s">
        <v>5</v>
      </c>
      <c r="U123" s="40" t="s">
        <v>39</v>
      </c>
      <c r="V123" s="140">
        <v>0</v>
      </c>
      <c r="W123" s="140">
        <f t="shared" si="1"/>
        <v>0</v>
      </c>
      <c r="X123" s="140">
        <v>0</v>
      </c>
      <c r="Y123" s="140">
        <f t="shared" si="2"/>
        <v>0</v>
      </c>
      <c r="Z123" s="140">
        <v>0</v>
      </c>
      <c r="AA123" s="141">
        <f t="shared" si="3"/>
        <v>0</v>
      </c>
      <c r="AR123" s="17" t="s">
        <v>141</v>
      </c>
      <c r="AT123" s="17" t="s">
        <v>137</v>
      </c>
      <c r="AU123" s="17" t="s">
        <v>102</v>
      </c>
      <c r="AY123" s="17" t="s">
        <v>136</v>
      </c>
      <c r="BE123" s="142">
        <f t="shared" si="4"/>
        <v>9837.08</v>
      </c>
      <c r="BF123" s="142">
        <f t="shared" si="5"/>
        <v>0</v>
      </c>
      <c r="BG123" s="142">
        <f t="shared" si="6"/>
        <v>0</v>
      </c>
      <c r="BH123" s="142">
        <f t="shared" si="7"/>
        <v>0</v>
      </c>
      <c r="BI123" s="142">
        <f t="shared" si="8"/>
        <v>0</v>
      </c>
      <c r="BJ123" s="17" t="s">
        <v>82</v>
      </c>
      <c r="BK123" s="142">
        <f t="shared" si="9"/>
        <v>9837.08</v>
      </c>
      <c r="BL123" s="17" t="s">
        <v>141</v>
      </c>
      <c r="BM123" s="17" t="s">
        <v>344</v>
      </c>
    </row>
    <row r="124" spans="2:65" s="1" customFormat="1" ht="28.9" customHeight="1">
      <c r="B124" s="133"/>
      <c r="C124" s="134" t="s">
        <v>159</v>
      </c>
      <c r="D124" s="134" t="s">
        <v>137</v>
      </c>
      <c r="E124" s="135" t="s">
        <v>345</v>
      </c>
      <c r="F124" s="188" t="s">
        <v>346</v>
      </c>
      <c r="G124" s="188"/>
      <c r="H124" s="188"/>
      <c r="I124" s="188"/>
      <c r="J124" s="136" t="s">
        <v>275</v>
      </c>
      <c r="K124" s="137">
        <v>10</v>
      </c>
      <c r="L124" s="189">
        <v>303</v>
      </c>
      <c r="M124" s="189"/>
      <c r="N124" s="189">
        <f t="shared" si="0"/>
        <v>3030</v>
      </c>
      <c r="O124" s="189"/>
      <c r="P124" s="189"/>
      <c r="Q124" s="189"/>
      <c r="R124" s="138"/>
      <c r="T124" s="139" t="s">
        <v>5</v>
      </c>
      <c r="U124" s="40" t="s">
        <v>39</v>
      </c>
      <c r="V124" s="140">
        <v>0</v>
      </c>
      <c r="W124" s="140">
        <f t="shared" si="1"/>
        <v>0</v>
      </c>
      <c r="X124" s="140">
        <v>0</v>
      </c>
      <c r="Y124" s="140">
        <f t="shared" si="2"/>
        <v>0</v>
      </c>
      <c r="Z124" s="140">
        <v>0</v>
      </c>
      <c r="AA124" s="141">
        <f t="shared" si="3"/>
        <v>0</v>
      </c>
      <c r="AR124" s="17" t="s">
        <v>141</v>
      </c>
      <c r="AT124" s="17" t="s">
        <v>137</v>
      </c>
      <c r="AU124" s="17" t="s">
        <v>102</v>
      </c>
      <c r="AY124" s="17" t="s">
        <v>136</v>
      </c>
      <c r="BE124" s="142">
        <f t="shared" si="4"/>
        <v>3030</v>
      </c>
      <c r="BF124" s="142">
        <f t="shared" si="5"/>
        <v>0</v>
      </c>
      <c r="BG124" s="142">
        <f t="shared" si="6"/>
        <v>0</v>
      </c>
      <c r="BH124" s="142">
        <f t="shared" si="7"/>
        <v>0</v>
      </c>
      <c r="BI124" s="142">
        <f t="shared" si="8"/>
        <v>0</v>
      </c>
      <c r="BJ124" s="17" t="s">
        <v>82</v>
      </c>
      <c r="BK124" s="142">
        <f t="shared" si="9"/>
        <v>3030</v>
      </c>
      <c r="BL124" s="17" t="s">
        <v>141</v>
      </c>
      <c r="BM124" s="17" t="s">
        <v>347</v>
      </c>
    </row>
    <row r="125" spans="2:65" s="1" customFormat="1" ht="40.15" customHeight="1">
      <c r="B125" s="133"/>
      <c r="C125" s="134" t="s">
        <v>163</v>
      </c>
      <c r="D125" s="134" t="s">
        <v>137</v>
      </c>
      <c r="E125" s="135" t="s">
        <v>348</v>
      </c>
      <c r="F125" s="188" t="s">
        <v>349</v>
      </c>
      <c r="G125" s="188"/>
      <c r="H125" s="188"/>
      <c r="I125" s="188"/>
      <c r="J125" s="136" t="s">
        <v>275</v>
      </c>
      <c r="K125" s="137">
        <v>30</v>
      </c>
      <c r="L125" s="189">
        <v>103</v>
      </c>
      <c r="M125" s="189"/>
      <c r="N125" s="189">
        <f t="shared" si="0"/>
        <v>3090</v>
      </c>
      <c r="O125" s="189"/>
      <c r="P125" s="189"/>
      <c r="Q125" s="189"/>
      <c r="R125" s="138"/>
      <c r="T125" s="139" t="s">
        <v>5</v>
      </c>
      <c r="U125" s="40" t="s">
        <v>39</v>
      </c>
      <c r="V125" s="140">
        <v>0</v>
      </c>
      <c r="W125" s="140">
        <f t="shared" si="1"/>
        <v>0</v>
      </c>
      <c r="X125" s="140">
        <v>0</v>
      </c>
      <c r="Y125" s="140">
        <f t="shared" si="2"/>
        <v>0</v>
      </c>
      <c r="Z125" s="140">
        <v>0</v>
      </c>
      <c r="AA125" s="141">
        <f t="shared" si="3"/>
        <v>0</v>
      </c>
      <c r="AR125" s="17" t="s">
        <v>141</v>
      </c>
      <c r="AT125" s="17" t="s">
        <v>137</v>
      </c>
      <c r="AU125" s="17" t="s">
        <v>102</v>
      </c>
      <c r="AY125" s="17" t="s">
        <v>136</v>
      </c>
      <c r="BE125" s="142">
        <f t="shared" si="4"/>
        <v>3090</v>
      </c>
      <c r="BF125" s="142">
        <f t="shared" si="5"/>
        <v>0</v>
      </c>
      <c r="BG125" s="142">
        <f t="shared" si="6"/>
        <v>0</v>
      </c>
      <c r="BH125" s="142">
        <f t="shared" si="7"/>
        <v>0</v>
      </c>
      <c r="BI125" s="142">
        <f t="shared" si="8"/>
        <v>0</v>
      </c>
      <c r="BJ125" s="17" t="s">
        <v>82</v>
      </c>
      <c r="BK125" s="142">
        <f t="shared" si="9"/>
        <v>3090</v>
      </c>
      <c r="BL125" s="17" t="s">
        <v>141</v>
      </c>
      <c r="BM125" s="17" t="s">
        <v>350</v>
      </c>
    </row>
    <row r="126" spans="2:65" s="1" customFormat="1" ht="28.9" customHeight="1">
      <c r="B126" s="133"/>
      <c r="C126" s="134" t="s">
        <v>167</v>
      </c>
      <c r="D126" s="134" t="s">
        <v>137</v>
      </c>
      <c r="E126" s="135" t="s">
        <v>168</v>
      </c>
      <c r="F126" s="188" t="s">
        <v>169</v>
      </c>
      <c r="G126" s="188"/>
      <c r="H126" s="188"/>
      <c r="I126" s="188"/>
      <c r="J126" s="136" t="s">
        <v>153</v>
      </c>
      <c r="K126" s="137">
        <v>152.93</v>
      </c>
      <c r="L126" s="189">
        <v>227</v>
      </c>
      <c r="M126" s="189"/>
      <c r="N126" s="189">
        <f t="shared" si="0"/>
        <v>34715.11</v>
      </c>
      <c r="O126" s="189"/>
      <c r="P126" s="189"/>
      <c r="Q126" s="189"/>
      <c r="R126" s="138"/>
      <c r="T126" s="139" t="s">
        <v>5</v>
      </c>
      <c r="U126" s="40" t="s">
        <v>39</v>
      </c>
      <c r="V126" s="140">
        <v>0</v>
      </c>
      <c r="W126" s="140">
        <f t="shared" si="1"/>
        <v>0</v>
      </c>
      <c r="X126" s="140">
        <v>0</v>
      </c>
      <c r="Y126" s="140">
        <f t="shared" si="2"/>
        <v>0</v>
      </c>
      <c r="Z126" s="140">
        <v>0</v>
      </c>
      <c r="AA126" s="141">
        <f t="shared" si="3"/>
        <v>0</v>
      </c>
      <c r="AR126" s="17" t="s">
        <v>141</v>
      </c>
      <c r="AT126" s="17" t="s">
        <v>137</v>
      </c>
      <c r="AU126" s="17" t="s">
        <v>102</v>
      </c>
      <c r="AY126" s="17" t="s">
        <v>136</v>
      </c>
      <c r="BE126" s="142">
        <f t="shared" si="4"/>
        <v>34715.11</v>
      </c>
      <c r="BF126" s="142">
        <f t="shared" si="5"/>
        <v>0</v>
      </c>
      <c r="BG126" s="142">
        <f t="shared" si="6"/>
        <v>0</v>
      </c>
      <c r="BH126" s="142">
        <f t="shared" si="7"/>
        <v>0</v>
      </c>
      <c r="BI126" s="142">
        <f t="shared" si="8"/>
        <v>0</v>
      </c>
      <c r="BJ126" s="17" t="s">
        <v>82</v>
      </c>
      <c r="BK126" s="142">
        <f t="shared" si="9"/>
        <v>34715.11</v>
      </c>
      <c r="BL126" s="17" t="s">
        <v>141</v>
      </c>
      <c r="BM126" s="17" t="s">
        <v>351</v>
      </c>
    </row>
    <row r="127" spans="2:65" s="1" customFormat="1" ht="40.15" customHeight="1">
      <c r="B127" s="133"/>
      <c r="C127" s="134" t="s">
        <v>171</v>
      </c>
      <c r="D127" s="134" t="s">
        <v>137</v>
      </c>
      <c r="E127" s="135" t="s">
        <v>172</v>
      </c>
      <c r="F127" s="188" t="s">
        <v>173</v>
      </c>
      <c r="G127" s="188"/>
      <c r="H127" s="188"/>
      <c r="I127" s="188"/>
      <c r="J127" s="136" t="s">
        <v>153</v>
      </c>
      <c r="K127" s="137">
        <v>1529.3</v>
      </c>
      <c r="L127" s="189">
        <v>17.2</v>
      </c>
      <c r="M127" s="189"/>
      <c r="N127" s="189">
        <f t="shared" si="0"/>
        <v>26303.96</v>
      </c>
      <c r="O127" s="189"/>
      <c r="P127" s="189"/>
      <c r="Q127" s="189"/>
      <c r="R127" s="138"/>
      <c r="T127" s="139" t="s">
        <v>5</v>
      </c>
      <c r="U127" s="40" t="s">
        <v>39</v>
      </c>
      <c r="V127" s="140">
        <v>0</v>
      </c>
      <c r="W127" s="140">
        <f t="shared" si="1"/>
        <v>0</v>
      </c>
      <c r="X127" s="140">
        <v>0</v>
      </c>
      <c r="Y127" s="140">
        <f t="shared" si="2"/>
        <v>0</v>
      </c>
      <c r="Z127" s="140">
        <v>0</v>
      </c>
      <c r="AA127" s="141">
        <f t="shared" si="3"/>
        <v>0</v>
      </c>
      <c r="AR127" s="17" t="s">
        <v>141</v>
      </c>
      <c r="AT127" s="17" t="s">
        <v>137</v>
      </c>
      <c r="AU127" s="17" t="s">
        <v>102</v>
      </c>
      <c r="AY127" s="17" t="s">
        <v>136</v>
      </c>
      <c r="BE127" s="142">
        <f t="shared" si="4"/>
        <v>26303.96</v>
      </c>
      <c r="BF127" s="142">
        <f t="shared" si="5"/>
        <v>0</v>
      </c>
      <c r="BG127" s="142">
        <f t="shared" si="6"/>
        <v>0</v>
      </c>
      <c r="BH127" s="142">
        <f t="shared" si="7"/>
        <v>0</v>
      </c>
      <c r="BI127" s="142">
        <f t="shared" si="8"/>
        <v>0</v>
      </c>
      <c r="BJ127" s="17" t="s">
        <v>82</v>
      </c>
      <c r="BK127" s="142">
        <f t="shared" si="9"/>
        <v>26303.96</v>
      </c>
      <c r="BL127" s="17" t="s">
        <v>141</v>
      </c>
      <c r="BM127" s="17" t="s">
        <v>352</v>
      </c>
    </row>
    <row r="128" spans="2:65" s="1" customFormat="1" ht="28.9" customHeight="1">
      <c r="B128" s="133"/>
      <c r="C128" s="134" t="s">
        <v>175</v>
      </c>
      <c r="D128" s="134" t="s">
        <v>137</v>
      </c>
      <c r="E128" s="135" t="s">
        <v>176</v>
      </c>
      <c r="F128" s="188" t="s">
        <v>177</v>
      </c>
      <c r="G128" s="188"/>
      <c r="H128" s="188"/>
      <c r="I128" s="188"/>
      <c r="J128" s="136" t="s">
        <v>153</v>
      </c>
      <c r="K128" s="137">
        <v>152.93</v>
      </c>
      <c r="L128" s="189">
        <v>54.3</v>
      </c>
      <c r="M128" s="189"/>
      <c r="N128" s="189">
        <f t="shared" si="0"/>
        <v>8304.1</v>
      </c>
      <c r="O128" s="189"/>
      <c r="P128" s="189"/>
      <c r="Q128" s="189"/>
      <c r="R128" s="138"/>
      <c r="T128" s="139" t="s">
        <v>5</v>
      </c>
      <c r="U128" s="40" t="s">
        <v>39</v>
      </c>
      <c r="V128" s="140">
        <v>0</v>
      </c>
      <c r="W128" s="140">
        <f t="shared" si="1"/>
        <v>0</v>
      </c>
      <c r="X128" s="140">
        <v>0</v>
      </c>
      <c r="Y128" s="140">
        <f t="shared" si="2"/>
        <v>0</v>
      </c>
      <c r="Z128" s="140">
        <v>0</v>
      </c>
      <c r="AA128" s="141">
        <f t="shared" si="3"/>
        <v>0</v>
      </c>
      <c r="AR128" s="17" t="s">
        <v>141</v>
      </c>
      <c r="AT128" s="17" t="s">
        <v>137</v>
      </c>
      <c r="AU128" s="17" t="s">
        <v>102</v>
      </c>
      <c r="AY128" s="17" t="s">
        <v>136</v>
      </c>
      <c r="BE128" s="142">
        <f t="shared" si="4"/>
        <v>8304.1</v>
      </c>
      <c r="BF128" s="142">
        <f t="shared" si="5"/>
        <v>0</v>
      </c>
      <c r="BG128" s="142">
        <f t="shared" si="6"/>
        <v>0</v>
      </c>
      <c r="BH128" s="142">
        <f t="shared" si="7"/>
        <v>0</v>
      </c>
      <c r="BI128" s="142">
        <f t="shared" si="8"/>
        <v>0</v>
      </c>
      <c r="BJ128" s="17" t="s">
        <v>82</v>
      </c>
      <c r="BK128" s="142">
        <f t="shared" si="9"/>
        <v>8304.1</v>
      </c>
      <c r="BL128" s="17" t="s">
        <v>141</v>
      </c>
      <c r="BM128" s="17" t="s">
        <v>353</v>
      </c>
    </row>
    <row r="129" spans="2:65" s="1" customFormat="1" ht="28.9" customHeight="1">
      <c r="B129" s="133"/>
      <c r="C129" s="134" t="s">
        <v>179</v>
      </c>
      <c r="D129" s="134" t="s">
        <v>137</v>
      </c>
      <c r="E129" s="135" t="s">
        <v>180</v>
      </c>
      <c r="F129" s="188" t="s">
        <v>181</v>
      </c>
      <c r="G129" s="188"/>
      <c r="H129" s="188"/>
      <c r="I129" s="188"/>
      <c r="J129" s="136" t="s">
        <v>182</v>
      </c>
      <c r="K129" s="137">
        <v>275.274</v>
      </c>
      <c r="L129" s="189">
        <v>140</v>
      </c>
      <c r="M129" s="189"/>
      <c r="N129" s="189">
        <f t="shared" si="0"/>
        <v>38538.36</v>
      </c>
      <c r="O129" s="189"/>
      <c r="P129" s="189"/>
      <c r="Q129" s="189"/>
      <c r="R129" s="138"/>
      <c r="T129" s="139" t="s">
        <v>5</v>
      </c>
      <c r="U129" s="40" t="s">
        <v>39</v>
      </c>
      <c r="V129" s="140">
        <v>0</v>
      </c>
      <c r="W129" s="140">
        <f t="shared" si="1"/>
        <v>0</v>
      </c>
      <c r="X129" s="140">
        <v>0</v>
      </c>
      <c r="Y129" s="140">
        <f t="shared" si="2"/>
        <v>0</v>
      </c>
      <c r="Z129" s="140">
        <v>0</v>
      </c>
      <c r="AA129" s="141">
        <f t="shared" si="3"/>
        <v>0</v>
      </c>
      <c r="AR129" s="17" t="s">
        <v>141</v>
      </c>
      <c r="AT129" s="17" t="s">
        <v>137</v>
      </c>
      <c r="AU129" s="17" t="s">
        <v>102</v>
      </c>
      <c r="AY129" s="17" t="s">
        <v>136</v>
      </c>
      <c r="BE129" s="142">
        <f t="shared" si="4"/>
        <v>38538.36</v>
      </c>
      <c r="BF129" s="142">
        <f t="shared" si="5"/>
        <v>0</v>
      </c>
      <c r="BG129" s="142">
        <f t="shared" si="6"/>
        <v>0</v>
      </c>
      <c r="BH129" s="142">
        <f t="shared" si="7"/>
        <v>0</v>
      </c>
      <c r="BI129" s="142">
        <f t="shared" si="8"/>
        <v>0</v>
      </c>
      <c r="BJ129" s="17" t="s">
        <v>82</v>
      </c>
      <c r="BK129" s="142">
        <f t="shared" si="9"/>
        <v>38538.36</v>
      </c>
      <c r="BL129" s="17" t="s">
        <v>141</v>
      </c>
      <c r="BM129" s="17" t="s">
        <v>354</v>
      </c>
    </row>
    <row r="130" spans="2:65" s="1" customFormat="1" ht="28.9" customHeight="1">
      <c r="B130" s="133"/>
      <c r="C130" s="134" t="s">
        <v>184</v>
      </c>
      <c r="D130" s="134" t="s">
        <v>137</v>
      </c>
      <c r="E130" s="135" t="s">
        <v>185</v>
      </c>
      <c r="F130" s="188" t="s">
        <v>186</v>
      </c>
      <c r="G130" s="188"/>
      <c r="H130" s="188"/>
      <c r="I130" s="188"/>
      <c r="J130" s="136" t="s">
        <v>153</v>
      </c>
      <c r="K130" s="137">
        <v>5.49</v>
      </c>
      <c r="L130" s="189">
        <v>450</v>
      </c>
      <c r="M130" s="189"/>
      <c r="N130" s="189">
        <f t="shared" si="0"/>
        <v>2470.5</v>
      </c>
      <c r="O130" s="189"/>
      <c r="P130" s="189"/>
      <c r="Q130" s="189"/>
      <c r="R130" s="138"/>
      <c r="T130" s="139" t="s">
        <v>5</v>
      </c>
      <c r="U130" s="40" t="s">
        <v>39</v>
      </c>
      <c r="V130" s="140">
        <v>0</v>
      </c>
      <c r="W130" s="140">
        <f t="shared" si="1"/>
        <v>0</v>
      </c>
      <c r="X130" s="140">
        <v>0</v>
      </c>
      <c r="Y130" s="140">
        <f t="shared" si="2"/>
        <v>0</v>
      </c>
      <c r="Z130" s="140">
        <v>0</v>
      </c>
      <c r="AA130" s="141">
        <f t="shared" si="3"/>
        <v>0</v>
      </c>
      <c r="AR130" s="17" t="s">
        <v>141</v>
      </c>
      <c r="AT130" s="17" t="s">
        <v>137</v>
      </c>
      <c r="AU130" s="17" t="s">
        <v>102</v>
      </c>
      <c r="AY130" s="17" t="s">
        <v>136</v>
      </c>
      <c r="BE130" s="142">
        <f t="shared" si="4"/>
        <v>2470.5</v>
      </c>
      <c r="BF130" s="142">
        <f t="shared" si="5"/>
        <v>0</v>
      </c>
      <c r="BG130" s="142">
        <f t="shared" si="6"/>
        <v>0</v>
      </c>
      <c r="BH130" s="142">
        <f t="shared" si="7"/>
        <v>0</v>
      </c>
      <c r="BI130" s="142">
        <f t="shared" si="8"/>
        <v>0</v>
      </c>
      <c r="BJ130" s="17" t="s">
        <v>82</v>
      </c>
      <c r="BK130" s="142">
        <f t="shared" si="9"/>
        <v>2470.5</v>
      </c>
      <c r="BL130" s="17" t="s">
        <v>141</v>
      </c>
      <c r="BM130" s="17" t="s">
        <v>355</v>
      </c>
    </row>
    <row r="131" spans="2:65" s="1" customFormat="1" ht="28.9" customHeight="1">
      <c r="B131" s="133"/>
      <c r="C131" s="134" t="s">
        <v>188</v>
      </c>
      <c r="D131" s="134" t="s">
        <v>137</v>
      </c>
      <c r="E131" s="135" t="s">
        <v>356</v>
      </c>
      <c r="F131" s="188" t="s">
        <v>357</v>
      </c>
      <c r="G131" s="188"/>
      <c r="H131" s="188"/>
      <c r="I131" s="188"/>
      <c r="J131" s="136" t="s">
        <v>153</v>
      </c>
      <c r="K131" s="137">
        <v>4.74</v>
      </c>
      <c r="L131" s="189">
        <v>79.5</v>
      </c>
      <c r="M131" s="189"/>
      <c r="N131" s="189">
        <f t="shared" si="0"/>
        <v>376.83</v>
      </c>
      <c r="O131" s="189"/>
      <c r="P131" s="189"/>
      <c r="Q131" s="189"/>
      <c r="R131" s="138"/>
      <c r="T131" s="139" t="s">
        <v>5</v>
      </c>
      <c r="U131" s="40" t="s">
        <v>39</v>
      </c>
      <c r="V131" s="140">
        <v>0</v>
      </c>
      <c r="W131" s="140">
        <f t="shared" si="1"/>
        <v>0</v>
      </c>
      <c r="X131" s="140">
        <v>0</v>
      </c>
      <c r="Y131" s="140">
        <f t="shared" si="2"/>
        <v>0</v>
      </c>
      <c r="Z131" s="140">
        <v>0</v>
      </c>
      <c r="AA131" s="141">
        <f t="shared" si="3"/>
        <v>0</v>
      </c>
      <c r="AR131" s="17" t="s">
        <v>141</v>
      </c>
      <c r="AT131" s="17" t="s">
        <v>137</v>
      </c>
      <c r="AU131" s="17" t="s">
        <v>102</v>
      </c>
      <c r="AY131" s="17" t="s">
        <v>136</v>
      </c>
      <c r="BE131" s="142">
        <f t="shared" si="4"/>
        <v>376.83</v>
      </c>
      <c r="BF131" s="142">
        <f t="shared" si="5"/>
        <v>0</v>
      </c>
      <c r="BG131" s="142">
        <f t="shared" si="6"/>
        <v>0</v>
      </c>
      <c r="BH131" s="142">
        <f t="shared" si="7"/>
        <v>0</v>
      </c>
      <c r="BI131" s="142">
        <f t="shared" si="8"/>
        <v>0</v>
      </c>
      <c r="BJ131" s="17" t="s">
        <v>82</v>
      </c>
      <c r="BK131" s="142">
        <f t="shared" si="9"/>
        <v>376.83</v>
      </c>
      <c r="BL131" s="17" t="s">
        <v>141</v>
      </c>
      <c r="BM131" s="17" t="s">
        <v>358</v>
      </c>
    </row>
    <row r="132" spans="2:65" s="1" customFormat="1" ht="40.15" customHeight="1">
      <c r="B132" s="133"/>
      <c r="C132" s="134" t="s">
        <v>192</v>
      </c>
      <c r="D132" s="134" t="s">
        <v>137</v>
      </c>
      <c r="E132" s="135" t="s">
        <v>359</v>
      </c>
      <c r="F132" s="188" t="s">
        <v>360</v>
      </c>
      <c r="G132" s="188"/>
      <c r="H132" s="188"/>
      <c r="I132" s="188"/>
      <c r="J132" s="136" t="s">
        <v>140</v>
      </c>
      <c r="K132" s="137">
        <v>54.9</v>
      </c>
      <c r="L132" s="189">
        <v>37.9</v>
      </c>
      <c r="M132" s="189"/>
      <c r="N132" s="189">
        <f t="shared" si="0"/>
        <v>2080.71</v>
      </c>
      <c r="O132" s="189"/>
      <c r="P132" s="189"/>
      <c r="Q132" s="189"/>
      <c r="R132" s="138"/>
      <c r="T132" s="139" t="s">
        <v>5</v>
      </c>
      <c r="U132" s="40" t="s">
        <v>39</v>
      </c>
      <c r="V132" s="140">
        <v>0</v>
      </c>
      <c r="W132" s="140">
        <f t="shared" si="1"/>
        <v>0</v>
      </c>
      <c r="X132" s="140">
        <v>0</v>
      </c>
      <c r="Y132" s="140">
        <f t="shared" si="2"/>
        <v>0</v>
      </c>
      <c r="Z132" s="140">
        <v>0</v>
      </c>
      <c r="AA132" s="141">
        <f t="shared" si="3"/>
        <v>0</v>
      </c>
      <c r="AR132" s="17" t="s">
        <v>141</v>
      </c>
      <c r="AT132" s="17" t="s">
        <v>137</v>
      </c>
      <c r="AU132" s="17" t="s">
        <v>102</v>
      </c>
      <c r="AY132" s="17" t="s">
        <v>136</v>
      </c>
      <c r="BE132" s="142">
        <f t="shared" si="4"/>
        <v>2080.71</v>
      </c>
      <c r="BF132" s="142">
        <f t="shared" si="5"/>
        <v>0</v>
      </c>
      <c r="BG132" s="142">
        <f t="shared" si="6"/>
        <v>0</v>
      </c>
      <c r="BH132" s="142">
        <f t="shared" si="7"/>
        <v>0</v>
      </c>
      <c r="BI132" s="142">
        <f t="shared" si="8"/>
        <v>0</v>
      </c>
      <c r="BJ132" s="17" t="s">
        <v>82</v>
      </c>
      <c r="BK132" s="142">
        <f t="shared" si="9"/>
        <v>2080.71</v>
      </c>
      <c r="BL132" s="17" t="s">
        <v>141</v>
      </c>
      <c r="BM132" s="17" t="s">
        <v>361</v>
      </c>
    </row>
    <row r="133" spans="2:65" s="1" customFormat="1" ht="40.15" customHeight="1">
      <c r="B133" s="133"/>
      <c r="C133" s="134" t="s">
        <v>11</v>
      </c>
      <c r="D133" s="134" t="s">
        <v>137</v>
      </c>
      <c r="E133" s="135" t="s">
        <v>193</v>
      </c>
      <c r="F133" s="188" t="s">
        <v>194</v>
      </c>
      <c r="G133" s="188"/>
      <c r="H133" s="188"/>
      <c r="I133" s="188"/>
      <c r="J133" s="136" t="s">
        <v>140</v>
      </c>
      <c r="K133" s="137">
        <v>54.9</v>
      </c>
      <c r="L133" s="189">
        <v>15.4</v>
      </c>
      <c r="M133" s="189"/>
      <c r="N133" s="189">
        <f t="shared" si="0"/>
        <v>845.46</v>
      </c>
      <c r="O133" s="189"/>
      <c r="P133" s="189"/>
      <c r="Q133" s="189"/>
      <c r="R133" s="138"/>
      <c r="T133" s="139" t="s">
        <v>5</v>
      </c>
      <c r="U133" s="40" t="s">
        <v>39</v>
      </c>
      <c r="V133" s="140">
        <v>0</v>
      </c>
      <c r="W133" s="140">
        <f t="shared" si="1"/>
        <v>0</v>
      </c>
      <c r="X133" s="140">
        <v>0</v>
      </c>
      <c r="Y133" s="140">
        <f t="shared" si="2"/>
        <v>0</v>
      </c>
      <c r="Z133" s="140">
        <v>0</v>
      </c>
      <c r="AA133" s="141">
        <f t="shared" si="3"/>
        <v>0</v>
      </c>
      <c r="AR133" s="17" t="s">
        <v>141</v>
      </c>
      <c r="AT133" s="17" t="s">
        <v>137</v>
      </c>
      <c r="AU133" s="17" t="s">
        <v>102</v>
      </c>
      <c r="AY133" s="17" t="s">
        <v>136</v>
      </c>
      <c r="BE133" s="142">
        <f t="shared" si="4"/>
        <v>845.46</v>
      </c>
      <c r="BF133" s="142">
        <f t="shared" si="5"/>
        <v>0</v>
      </c>
      <c r="BG133" s="142">
        <f t="shared" si="6"/>
        <v>0</v>
      </c>
      <c r="BH133" s="142">
        <f t="shared" si="7"/>
        <v>0</v>
      </c>
      <c r="BI133" s="142">
        <f t="shared" si="8"/>
        <v>0</v>
      </c>
      <c r="BJ133" s="17" t="s">
        <v>82</v>
      </c>
      <c r="BK133" s="142">
        <f t="shared" si="9"/>
        <v>845.46</v>
      </c>
      <c r="BL133" s="17" t="s">
        <v>141</v>
      </c>
      <c r="BM133" s="17" t="s">
        <v>362</v>
      </c>
    </row>
    <row r="134" spans="2:65" s="1" customFormat="1" ht="20.45" customHeight="1">
      <c r="B134" s="133"/>
      <c r="C134" s="143" t="s">
        <v>201</v>
      </c>
      <c r="D134" s="143" t="s">
        <v>196</v>
      </c>
      <c r="E134" s="144" t="s">
        <v>197</v>
      </c>
      <c r="F134" s="201" t="s">
        <v>198</v>
      </c>
      <c r="G134" s="201"/>
      <c r="H134" s="201"/>
      <c r="I134" s="201"/>
      <c r="J134" s="145" t="s">
        <v>199</v>
      </c>
      <c r="K134" s="146">
        <v>1.696</v>
      </c>
      <c r="L134" s="192">
        <v>90.9</v>
      </c>
      <c r="M134" s="192"/>
      <c r="N134" s="192">
        <f t="shared" si="0"/>
        <v>154.16999999999999</v>
      </c>
      <c r="O134" s="189"/>
      <c r="P134" s="189"/>
      <c r="Q134" s="189"/>
      <c r="R134" s="138"/>
      <c r="T134" s="139" t="s">
        <v>5</v>
      </c>
      <c r="U134" s="40" t="s">
        <v>39</v>
      </c>
      <c r="V134" s="140">
        <v>0</v>
      </c>
      <c r="W134" s="140">
        <f t="shared" si="1"/>
        <v>0</v>
      </c>
      <c r="X134" s="140">
        <v>1E-3</v>
      </c>
      <c r="Y134" s="140">
        <f t="shared" si="2"/>
        <v>1.696E-3</v>
      </c>
      <c r="Z134" s="140">
        <v>0</v>
      </c>
      <c r="AA134" s="141">
        <f t="shared" si="3"/>
        <v>0</v>
      </c>
      <c r="AR134" s="17" t="s">
        <v>167</v>
      </c>
      <c r="AT134" s="17" t="s">
        <v>196</v>
      </c>
      <c r="AU134" s="17" t="s">
        <v>102</v>
      </c>
      <c r="AY134" s="17" t="s">
        <v>136</v>
      </c>
      <c r="BE134" s="142">
        <f t="shared" si="4"/>
        <v>154.16999999999999</v>
      </c>
      <c r="BF134" s="142">
        <f t="shared" si="5"/>
        <v>0</v>
      </c>
      <c r="BG134" s="142">
        <f t="shared" si="6"/>
        <v>0</v>
      </c>
      <c r="BH134" s="142">
        <f t="shared" si="7"/>
        <v>0</v>
      </c>
      <c r="BI134" s="142">
        <f t="shared" si="8"/>
        <v>0</v>
      </c>
      <c r="BJ134" s="17" t="s">
        <v>82</v>
      </c>
      <c r="BK134" s="142">
        <f t="shared" si="9"/>
        <v>154.16999999999999</v>
      </c>
      <c r="BL134" s="17" t="s">
        <v>141</v>
      </c>
      <c r="BM134" s="17" t="s">
        <v>363</v>
      </c>
    </row>
    <row r="135" spans="2:65" s="1" customFormat="1" ht="28.9" customHeight="1">
      <c r="B135" s="133"/>
      <c r="C135" s="134" t="s">
        <v>205</v>
      </c>
      <c r="D135" s="134" t="s">
        <v>137</v>
      </c>
      <c r="E135" s="135" t="s">
        <v>202</v>
      </c>
      <c r="F135" s="188" t="s">
        <v>203</v>
      </c>
      <c r="G135" s="188"/>
      <c r="H135" s="188"/>
      <c r="I135" s="188"/>
      <c r="J135" s="136" t="s">
        <v>140</v>
      </c>
      <c r="K135" s="137">
        <v>271.10000000000002</v>
      </c>
      <c r="L135" s="189">
        <v>9.99</v>
      </c>
      <c r="M135" s="189"/>
      <c r="N135" s="189">
        <f t="shared" si="0"/>
        <v>2708.29</v>
      </c>
      <c r="O135" s="189"/>
      <c r="P135" s="189"/>
      <c r="Q135" s="189"/>
      <c r="R135" s="138"/>
      <c r="T135" s="139" t="s">
        <v>5</v>
      </c>
      <c r="U135" s="40" t="s">
        <v>39</v>
      </c>
      <c r="V135" s="140">
        <v>0</v>
      </c>
      <c r="W135" s="140">
        <f t="shared" si="1"/>
        <v>0</v>
      </c>
      <c r="X135" s="140">
        <v>0</v>
      </c>
      <c r="Y135" s="140">
        <f t="shared" si="2"/>
        <v>0</v>
      </c>
      <c r="Z135" s="140">
        <v>0</v>
      </c>
      <c r="AA135" s="141">
        <f t="shared" si="3"/>
        <v>0</v>
      </c>
      <c r="AR135" s="17" t="s">
        <v>141</v>
      </c>
      <c r="AT135" s="17" t="s">
        <v>137</v>
      </c>
      <c r="AU135" s="17" t="s">
        <v>102</v>
      </c>
      <c r="AY135" s="17" t="s">
        <v>136</v>
      </c>
      <c r="BE135" s="142">
        <f t="shared" si="4"/>
        <v>2708.29</v>
      </c>
      <c r="BF135" s="142">
        <f t="shared" si="5"/>
        <v>0</v>
      </c>
      <c r="BG135" s="142">
        <f t="shared" si="6"/>
        <v>0</v>
      </c>
      <c r="BH135" s="142">
        <f t="shared" si="7"/>
        <v>0</v>
      </c>
      <c r="BI135" s="142">
        <f t="shared" si="8"/>
        <v>0</v>
      </c>
      <c r="BJ135" s="17" t="s">
        <v>82</v>
      </c>
      <c r="BK135" s="142">
        <f t="shared" si="9"/>
        <v>2708.29</v>
      </c>
      <c r="BL135" s="17" t="s">
        <v>141</v>
      </c>
      <c r="BM135" s="17" t="s">
        <v>364</v>
      </c>
    </row>
    <row r="136" spans="2:65" s="1" customFormat="1" ht="40.15" customHeight="1">
      <c r="B136" s="133"/>
      <c r="C136" s="134" t="s">
        <v>209</v>
      </c>
      <c r="D136" s="134" t="s">
        <v>137</v>
      </c>
      <c r="E136" s="135" t="s">
        <v>206</v>
      </c>
      <c r="F136" s="188" t="s">
        <v>207</v>
      </c>
      <c r="G136" s="188"/>
      <c r="H136" s="188"/>
      <c r="I136" s="188"/>
      <c r="J136" s="136" t="s">
        <v>149</v>
      </c>
      <c r="K136" s="137">
        <v>151</v>
      </c>
      <c r="L136" s="189">
        <v>239</v>
      </c>
      <c r="M136" s="189"/>
      <c r="N136" s="189">
        <f t="shared" si="0"/>
        <v>36089</v>
      </c>
      <c r="O136" s="189"/>
      <c r="P136" s="189"/>
      <c r="Q136" s="189"/>
      <c r="R136" s="138"/>
      <c r="T136" s="139" t="s">
        <v>5</v>
      </c>
      <c r="U136" s="40" t="s">
        <v>39</v>
      </c>
      <c r="V136" s="140">
        <v>0</v>
      </c>
      <c r="W136" s="140">
        <f t="shared" si="1"/>
        <v>0</v>
      </c>
      <c r="X136" s="140">
        <v>0</v>
      </c>
      <c r="Y136" s="140">
        <f t="shared" si="2"/>
        <v>0</v>
      </c>
      <c r="Z136" s="140">
        <v>0</v>
      </c>
      <c r="AA136" s="141">
        <f t="shared" si="3"/>
        <v>0</v>
      </c>
      <c r="AR136" s="17" t="s">
        <v>141</v>
      </c>
      <c r="AT136" s="17" t="s">
        <v>137</v>
      </c>
      <c r="AU136" s="17" t="s">
        <v>102</v>
      </c>
      <c r="AY136" s="17" t="s">
        <v>136</v>
      </c>
      <c r="BE136" s="142">
        <f t="shared" si="4"/>
        <v>36089</v>
      </c>
      <c r="BF136" s="142">
        <f t="shared" si="5"/>
        <v>0</v>
      </c>
      <c r="BG136" s="142">
        <f t="shared" si="6"/>
        <v>0</v>
      </c>
      <c r="BH136" s="142">
        <f t="shared" si="7"/>
        <v>0</v>
      </c>
      <c r="BI136" s="142">
        <f t="shared" si="8"/>
        <v>0</v>
      </c>
      <c r="BJ136" s="17" t="s">
        <v>82</v>
      </c>
      <c r="BK136" s="142">
        <f t="shared" si="9"/>
        <v>36089</v>
      </c>
      <c r="BL136" s="17" t="s">
        <v>141</v>
      </c>
      <c r="BM136" s="17" t="s">
        <v>365</v>
      </c>
    </row>
    <row r="137" spans="2:65" s="1" customFormat="1" ht="20.45" customHeight="1">
      <c r="B137" s="133"/>
      <c r="C137" s="143" t="s">
        <v>213</v>
      </c>
      <c r="D137" s="143" t="s">
        <v>196</v>
      </c>
      <c r="E137" s="144" t="s">
        <v>210</v>
      </c>
      <c r="F137" s="201" t="s">
        <v>211</v>
      </c>
      <c r="G137" s="201"/>
      <c r="H137" s="201"/>
      <c r="I137" s="201"/>
      <c r="J137" s="145" t="s">
        <v>140</v>
      </c>
      <c r="K137" s="146">
        <v>158.55000000000001</v>
      </c>
      <c r="L137" s="192">
        <v>280</v>
      </c>
      <c r="M137" s="192"/>
      <c r="N137" s="192">
        <f t="shared" si="0"/>
        <v>44394</v>
      </c>
      <c r="O137" s="189"/>
      <c r="P137" s="189"/>
      <c r="Q137" s="189"/>
      <c r="R137" s="138"/>
      <c r="T137" s="139" t="s">
        <v>5</v>
      </c>
      <c r="U137" s="40" t="s">
        <v>39</v>
      </c>
      <c r="V137" s="140">
        <v>0</v>
      </c>
      <c r="W137" s="140">
        <f t="shared" si="1"/>
        <v>0</v>
      </c>
      <c r="X137" s="140">
        <v>4.0000000000000002E-4</v>
      </c>
      <c r="Y137" s="140">
        <f t="shared" si="2"/>
        <v>6.3420000000000004E-2</v>
      </c>
      <c r="Z137" s="140">
        <v>0</v>
      </c>
      <c r="AA137" s="141">
        <f t="shared" si="3"/>
        <v>0</v>
      </c>
      <c r="AR137" s="17" t="s">
        <v>167</v>
      </c>
      <c r="AT137" s="17" t="s">
        <v>196</v>
      </c>
      <c r="AU137" s="17" t="s">
        <v>102</v>
      </c>
      <c r="AY137" s="17" t="s">
        <v>136</v>
      </c>
      <c r="BE137" s="142">
        <f t="shared" si="4"/>
        <v>44394</v>
      </c>
      <c r="BF137" s="142">
        <f t="shared" si="5"/>
        <v>0</v>
      </c>
      <c r="BG137" s="142">
        <f t="shared" si="6"/>
        <v>0</v>
      </c>
      <c r="BH137" s="142">
        <f t="shared" si="7"/>
        <v>0</v>
      </c>
      <c r="BI137" s="142">
        <f t="shared" si="8"/>
        <v>0</v>
      </c>
      <c r="BJ137" s="17" t="s">
        <v>82</v>
      </c>
      <c r="BK137" s="142">
        <f t="shared" si="9"/>
        <v>44394</v>
      </c>
      <c r="BL137" s="17" t="s">
        <v>141</v>
      </c>
      <c r="BM137" s="17" t="s">
        <v>366</v>
      </c>
    </row>
    <row r="138" spans="2:65" s="1" customFormat="1" ht="28.9" customHeight="1">
      <c r="B138" s="133"/>
      <c r="C138" s="134" t="s">
        <v>217</v>
      </c>
      <c r="D138" s="134" t="s">
        <v>137</v>
      </c>
      <c r="E138" s="135" t="s">
        <v>214</v>
      </c>
      <c r="F138" s="188" t="s">
        <v>215</v>
      </c>
      <c r="G138" s="188"/>
      <c r="H138" s="188"/>
      <c r="I138" s="188"/>
      <c r="J138" s="136" t="s">
        <v>140</v>
      </c>
      <c r="K138" s="137">
        <v>54.9</v>
      </c>
      <c r="L138" s="189">
        <v>0.84</v>
      </c>
      <c r="M138" s="189"/>
      <c r="N138" s="189">
        <f t="shared" si="0"/>
        <v>46.12</v>
      </c>
      <c r="O138" s="189"/>
      <c r="P138" s="189"/>
      <c r="Q138" s="189"/>
      <c r="R138" s="138"/>
      <c r="T138" s="139" t="s">
        <v>5</v>
      </c>
      <c r="U138" s="40" t="s">
        <v>39</v>
      </c>
      <c r="V138" s="140">
        <v>0</v>
      </c>
      <c r="W138" s="140">
        <f t="shared" si="1"/>
        <v>0</v>
      </c>
      <c r="X138" s="140">
        <v>0</v>
      </c>
      <c r="Y138" s="140">
        <f t="shared" si="2"/>
        <v>0</v>
      </c>
      <c r="Z138" s="140">
        <v>0</v>
      </c>
      <c r="AA138" s="141">
        <f t="shared" si="3"/>
        <v>0</v>
      </c>
      <c r="AR138" s="17" t="s">
        <v>141</v>
      </c>
      <c r="AT138" s="17" t="s">
        <v>137</v>
      </c>
      <c r="AU138" s="17" t="s">
        <v>102</v>
      </c>
      <c r="AY138" s="17" t="s">
        <v>136</v>
      </c>
      <c r="BE138" s="142">
        <f t="shared" si="4"/>
        <v>46.12</v>
      </c>
      <c r="BF138" s="142">
        <f t="shared" si="5"/>
        <v>0</v>
      </c>
      <c r="BG138" s="142">
        <f t="shared" si="6"/>
        <v>0</v>
      </c>
      <c r="BH138" s="142">
        <f t="shared" si="7"/>
        <v>0</v>
      </c>
      <c r="BI138" s="142">
        <f t="shared" si="8"/>
        <v>0</v>
      </c>
      <c r="BJ138" s="17" t="s">
        <v>82</v>
      </c>
      <c r="BK138" s="142">
        <f t="shared" si="9"/>
        <v>46.12</v>
      </c>
      <c r="BL138" s="17" t="s">
        <v>141</v>
      </c>
      <c r="BM138" s="17" t="s">
        <v>367</v>
      </c>
    </row>
    <row r="139" spans="2:65" s="1" customFormat="1" ht="28.9" customHeight="1">
      <c r="B139" s="133"/>
      <c r="C139" s="134" t="s">
        <v>10</v>
      </c>
      <c r="D139" s="134" t="s">
        <v>137</v>
      </c>
      <c r="E139" s="135" t="s">
        <v>218</v>
      </c>
      <c r="F139" s="188" t="s">
        <v>219</v>
      </c>
      <c r="G139" s="188"/>
      <c r="H139" s="188"/>
      <c r="I139" s="188"/>
      <c r="J139" s="136" t="s">
        <v>140</v>
      </c>
      <c r="K139" s="137">
        <v>54.9</v>
      </c>
      <c r="L139" s="189">
        <v>0.61</v>
      </c>
      <c r="M139" s="189"/>
      <c r="N139" s="189">
        <f t="shared" si="0"/>
        <v>33.49</v>
      </c>
      <c r="O139" s="189"/>
      <c r="P139" s="189"/>
      <c r="Q139" s="189"/>
      <c r="R139" s="138"/>
      <c r="T139" s="139" t="s">
        <v>5</v>
      </c>
      <c r="U139" s="40" t="s">
        <v>39</v>
      </c>
      <c r="V139" s="140">
        <v>0</v>
      </c>
      <c r="W139" s="140">
        <f t="shared" si="1"/>
        <v>0</v>
      </c>
      <c r="X139" s="140">
        <v>0</v>
      </c>
      <c r="Y139" s="140">
        <f t="shared" si="2"/>
        <v>0</v>
      </c>
      <c r="Z139" s="140">
        <v>0</v>
      </c>
      <c r="AA139" s="141">
        <f t="shared" si="3"/>
        <v>0</v>
      </c>
      <c r="AR139" s="17" t="s">
        <v>141</v>
      </c>
      <c r="AT139" s="17" t="s">
        <v>137</v>
      </c>
      <c r="AU139" s="17" t="s">
        <v>102</v>
      </c>
      <c r="AY139" s="17" t="s">
        <v>136</v>
      </c>
      <c r="BE139" s="142">
        <f t="shared" si="4"/>
        <v>33.49</v>
      </c>
      <c r="BF139" s="142">
        <f t="shared" si="5"/>
        <v>0</v>
      </c>
      <c r="BG139" s="142">
        <f t="shared" si="6"/>
        <v>0</v>
      </c>
      <c r="BH139" s="142">
        <f t="shared" si="7"/>
        <v>0</v>
      </c>
      <c r="BI139" s="142">
        <f t="shared" si="8"/>
        <v>0</v>
      </c>
      <c r="BJ139" s="17" t="s">
        <v>82</v>
      </c>
      <c r="BK139" s="142">
        <f t="shared" si="9"/>
        <v>33.49</v>
      </c>
      <c r="BL139" s="17" t="s">
        <v>141</v>
      </c>
      <c r="BM139" s="17" t="s">
        <v>368</v>
      </c>
    </row>
    <row r="140" spans="2:65" s="1" customFormat="1" ht="28.9" customHeight="1">
      <c r="B140" s="133"/>
      <c r="C140" s="134" t="s">
        <v>224</v>
      </c>
      <c r="D140" s="134" t="s">
        <v>137</v>
      </c>
      <c r="E140" s="135" t="s">
        <v>221</v>
      </c>
      <c r="F140" s="188" t="s">
        <v>222</v>
      </c>
      <c r="G140" s="188"/>
      <c r="H140" s="188"/>
      <c r="I140" s="188"/>
      <c r="J140" s="136" t="s">
        <v>140</v>
      </c>
      <c r="K140" s="137">
        <v>54.9</v>
      </c>
      <c r="L140" s="189">
        <v>3.05</v>
      </c>
      <c r="M140" s="189"/>
      <c r="N140" s="189">
        <f t="shared" si="0"/>
        <v>167.45</v>
      </c>
      <c r="O140" s="189"/>
      <c r="P140" s="189"/>
      <c r="Q140" s="189"/>
      <c r="R140" s="138"/>
      <c r="T140" s="139" t="s">
        <v>5</v>
      </c>
      <c r="U140" s="40" t="s">
        <v>39</v>
      </c>
      <c r="V140" s="140">
        <v>0</v>
      </c>
      <c r="W140" s="140">
        <f t="shared" si="1"/>
        <v>0</v>
      </c>
      <c r="X140" s="140">
        <v>0</v>
      </c>
      <c r="Y140" s="140">
        <f t="shared" si="2"/>
        <v>0</v>
      </c>
      <c r="Z140" s="140">
        <v>0</v>
      </c>
      <c r="AA140" s="141">
        <f t="shared" si="3"/>
        <v>0</v>
      </c>
      <c r="AR140" s="17" t="s">
        <v>141</v>
      </c>
      <c r="AT140" s="17" t="s">
        <v>137</v>
      </c>
      <c r="AU140" s="17" t="s">
        <v>102</v>
      </c>
      <c r="AY140" s="17" t="s">
        <v>136</v>
      </c>
      <c r="BE140" s="142">
        <f t="shared" si="4"/>
        <v>167.45</v>
      </c>
      <c r="BF140" s="142">
        <f t="shared" si="5"/>
        <v>0</v>
      </c>
      <c r="BG140" s="142">
        <f t="shared" si="6"/>
        <v>0</v>
      </c>
      <c r="BH140" s="142">
        <f t="shared" si="7"/>
        <v>0</v>
      </c>
      <c r="BI140" s="142">
        <f t="shared" si="8"/>
        <v>0</v>
      </c>
      <c r="BJ140" s="17" t="s">
        <v>82</v>
      </c>
      <c r="BK140" s="142">
        <f t="shared" si="9"/>
        <v>167.45</v>
      </c>
      <c r="BL140" s="17" t="s">
        <v>141</v>
      </c>
      <c r="BM140" s="17" t="s">
        <v>369</v>
      </c>
    </row>
    <row r="141" spans="2:65" s="1" customFormat="1" ht="28.9" customHeight="1">
      <c r="B141" s="133"/>
      <c r="C141" s="134" t="s">
        <v>228</v>
      </c>
      <c r="D141" s="134" t="s">
        <v>137</v>
      </c>
      <c r="E141" s="135" t="s">
        <v>225</v>
      </c>
      <c r="F141" s="188" t="s">
        <v>226</v>
      </c>
      <c r="G141" s="188"/>
      <c r="H141" s="188"/>
      <c r="I141" s="188"/>
      <c r="J141" s="136" t="s">
        <v>140</v>
      </c>
      <c r="K141" s="137">
        <v>54.9</v>
      </c>
      <c r="L141" s="189">
        <v>0.36</v>
      </c>
      <c r="M141" s="189"/>
      <c r="N141" s="189">
        <f t="shared" si="0"/>
        <v>19.760000000000002</v>
      </c>
      <c r="O141" s="189"/>
      <c r="P141" s="189"/>
      <c r="Q141" s="189"/>
      <c r="R141" s="138"/>
      <c r="T141" s="139" t="s">
        <v>5</v>
      </c>
      <c r="U141" s="40" t="s">
        <v>39</v>
      </c>
      <c r="V141" s="140">
        <v>0</v>
      </c>
      <c r="W141" s="140">
        <f t="shared" si="1"/>
        <v>0</v>
      </c>
      <c r="X141" s="140">
        <v>0</v>
      </c>
      <c r="Y141" s="140">
        <f t="shared" si="2"/>
        <v>0</v>
      </c>
      <c r="Z141" s="140">
        <v>0</v>
      </c>
      <c r="AA141" s="141">
        <f t="shared" si="3"/>
        <v>0</v>
      </c>
      <c r="AR141" s="17" t="s">
        <v>141</v>
      </c>
      <c r="AT141" s="17" t="s">
        <v>137</v>
      </c>
      <c r="AU141" s="17" t="s">
        <v>102</v>
      </c>
      <c r="AY141" s="17" t="s">
        <v>136</v>
      </c>
      <c r="BE141" s="142">
        <f t="shared" si="4"/>
        <v>19.760000000000002</v>
      </c>
      <c r="BF141" s="142">
        <f t="shared" si="5"/>
        <v>0</v>
      </c>
      <c r="BG141" s="142">
        <f t="shared" si="6"/>
        <v>0</v>
      </c>
      <c r="BH141" s="142">
        <f t="shared" si="7"/>
        <v>0</v>
      </c>
      <c r="BI141" s="142">
        <f t="shared" si="8"/>
        <v>0</v>
      </c>
      <c r="BJ141" s="17" t="s">
        <v>82</v>
      </c>
      <c r="BK141" s="142">
        <f t="shared" si="9"/>
        <v>19.760000000000002</v>
      </c>
      <c r="BL141" s="17" t="s">
        <v>141</v>
      </c>
      <c r="BM141" s="17" t="s">
        <v>370</v>
      </c>
    </row>
    <row r="142" spans="2:65" s="1" customFormat="1" ht="40.15" customHeight="1">
      <c r="B142" s="133"/>
      <c r="C142" s="134" t="s">
        <v>232</v>
      </c>
      <c r="D142" s="134" t="s">
        <v>137</v>
      </c>
      <c r="E142" s="135" t="s">
        <v>229</v>
      </c>
      <c r="F142" s="188" t="s">
        <v>230</v>
      </c>
      <c r="G142" s="188"/>
      <c r="H142" s="188"/>
      <c r="I142" s="188"/>
      <c r="J142" s="136" t="s">
        <v>140</v>
      </c>
      <c r="K142" s="137">
        <v>54.9</v>
      </c>
      <c r="L142" s="189">
        <v>1.74</v>
      </c>
      <c r="M142" s="189"/>
      <c r="N142" s="189">
        <f t="shared" si="0"/>
        <v>95.53</v>
      </c>
      <c r="O142" s="189"/>
      <c r="P142" s="189"/>
      <c r="Q142" s="189"/>
      <c r="R142" s="138"/>
      <c r="T142" s="139" t="s">
        <v>5</v>
      </c>
      <c r="U142" s="40" t="s">
        <v>39</v>
      </c>
      <c r="V142" s="140">
        <v>0</v>
      </c>
      <c r="W142" s="140">
        <f t="shared" si="1"/>
        <v>0</v>
      </c>
      <c r="X142" s="140">
        <v>0</v>
      </c>
      <c r="Y142" s="140">
        <f t="shared" si="2"/>
        <v>0</v>
      </c>
      <c r="Z142" s="140">
        <v>0</v>
      </c>
      <c r="AA142" s="141">
        <f t="shared" si="3"/>
        <v>0</v>
      </c>
      <c r="AR142" s="17" t="s">
        <v>141</v>
      </c>
      <c r="AT142" s="17" t="s">
        <v>137</v>
      </c>
      <c r="AU142" s="17" t="s">
        <v>102</v>
      </c>
      <c r="AY142" s="17" t="s">
        <v>136</v>
      </c>
      <c r="BE142" s="142">
        <f t="shared" si="4"/>
        <v>95.53</v>
      </c>
      <c r="BF142" s="142">
        <f t="shared" si="5"/>
        <v>0</v>
      </c>
      <c r="BG142" s="142">
        <f t="shared" si="6"/>
        <v>0</v>
      </c>
      <c r="BH142" s="142">
        <f t="shared" si="7"/>
        <v>0</v>
      </c>
      <c r="BI142" s="142">
        <f t="shared" si="8"/>
        <v>0</v>
      </c>
      <c r="BJ142" s="17" t="s">
        <v>82</v>
      </c>
      <c r="BK142" s="142">
        <f t="shared" si="9"/>
        <v>95.53</v>
      </c>
      <c r="BL142" s="17" t="s">
        <v>141</v>
      </c>
      <c r="BM142" s="17" t="s">
        <v>371</v>
      </c>
    </row>
    <row r="143" spans="2:65" s="1" customFormat="1" ht="28.9" customHeight="1">
      <c r="B143" s="133"/>
      <c r="C143" s="134" t="s">
        <v>236</v>
      </c>
      <c r="D143" s="134" t="s">
        <v>137</v>
      </c>
      <c r="E143" s="135" t="s">
        <v>233</v>
      </c>
      <c r="F143" s="188" t="s">
        <v>234</v>
      </c>
      <c r="G143" s="188"/>
      <c r="H143" s="188"/>
      <c r="I143" s="188"/>
      <c r="J143" s="136" t="s">
        <v>140</v>
      </c>
      <c r="K143" s="137">
        <v>164.7</v>
      </c>
      <c r="L143" s="189">
        <v>3.11</v>
      </c>
      <c r="M143" s="189"/>
      <c r="N143" s="189">
        <f t="shared" si="0"/>
        <v>512.22</v>
      </c>
      <c r="O143" s="189"/>
      <c r="P143" s="189"/>
      <c r="Q143" s="189"/>
      <c r="R143" s="138"/>
      <c r="T143" s="139" t="s">
        <v>5</v>
      </c>
      <c r="U143" s="40" t="s">
        <v>39</v>
      </c>
      <c r="V143" s="140">
        <v>0</v>
      </c>
      <c r="W143" s="140">
        <f t="shared" si="1"/>
        <v>0</v>
      </c>
      <c r="X143" s="140">
        <v>0</v>
      </c>
      <c r="Y143" s="140">
        <f t="shared" si="2"/>
        <v>0</v>
      </c>
      <c r="Z143" s="140">
        <v>0</v>
      </c>
      <c r="AA143" s="141">
        <f t="shared" si="3"/>
        <v>0</v>
      </c>
      <c r="AR143" s="17" t="s">
        <v>141</v>
      </c>
      <c r="AT143" s="17" t="s">
        <v>137</v>
      </c>
      <c r="AU143" s="17" t="s">
        <v>102</v>
      </c>
      <c r="AY143" s="17" t="s">
        <v>136</v>
      </c>
      <c r="BE143" s="142">
        <f t="shared" si="4"/>
        <v>512.22</v>
      </c>
      <c r="BF143" s="142">
        <f t="shared" si="5"/>
        <v>0</v>
      </c>
      <c r="BG143" s="142">
        <f t="shared" si="6"/>
        <v>0</v>
      </c>
      <c r="BH143" s="142">
        <f t="shared" si="7"/>
        <v>0</v>
      </c>
      <c r="BI143" s="142">
        <f t="shared" si="8"/>
        <v>0</v>
      </c>
      <c r="BJ143" s="17" t="s">
        <v>82</v>
      </c>
      <c r="BK143" s="142">
        <f t="shared" si="9"/>
        <v>512.22</v>
      </c>
      <c r="BL143" s="17" t="s">
        <v>141</v>
      </c>
      <c r="BM143" s="17" t="s">
        <v>372</v>
      </c>
    </row>
    <row r="144" spans="2:65" s="1" customFormat="1" ht="28.9" customHeight="1">
      <c r="B144" s="133"/>
      <c r="C144" s="134" t="s">
        <v>240</v>
      </c>
      <c r="D144" s="134" t="s">
        <v>137</v>
      </c>
      <c r="E144" s="135" t="s">
        <v>237</v>
      </c>
      <c r="F144" s="188" t="s">
        <v>238</v>
      </c>
      <c r="G144" s="188"/>
      <c r="H144" s="188"/>
      <c r="I144" s="188"/>
      <c r="J144" s="136" t="s">
        <v>153</v>
      </c>
      <c r="K144" s="137">
        <v>1.373</v>
      </c>
      <c r="L144" s="189">
        <v>287</v>
      </c>
      <c r="M144" s="189"/>
      <c r="N144" s="189">
        <f t="shared" si="0"/>
        <v>394.05</v>
      </c>
      <c r="O144" s="189"/>
      <c r="P144" s="189"/>
      <c r="Q144" s="189"/>
      <c r="R144" s="138"/>
      <c r="T144" s="139" t="s">
        <v>5</v>
      </c>
      <c r="U144" s="40" t="s">
        <v>39</v>
      </c>
      <c r="V144" s="140">
        <v>0</v>
      </c>
      <c r="W144" s="140">
        <f t="shared" si="1"/>
        <v>0</v>
      </c>
      <c r="X144" s="140">
        <v>0</v>
      </c>
      <c r="Y144" s="140">
        <f t="shared" si="2"/>
        <v>0</v>
      </c>
      <c r="Z144" s="140">
        <v>0</v>
      </c>
      <c r="AA144" s="141">
        <f t="shared" si="3"/>
        <v>0</v>
      </c>
      <c r="AR144" s="17" t="s">
        <v>141</v>
      </c>
      <c r="AT144" s="17" t="s">
        <v>137</v>
      </c>
      <c r="AU144" s="17" t="s">
        <v>102</v>
      </c>
      <c r="AY144" s="17" t="s">
        <v>136</v>
      </c>
      <c r="BE144" s="142">
        <f t="shared" si="4"/>
        <v>394.05</v>
      </c>
      <c r="BF144" s="142">
        <f t="shared" si="5"/>
        <v>0</v>
      </c>
      <c r="BG144" s="142">
        <f t="shared" si="6"/>
        <v>0</v>
      </c>
      <c r="BH144" s="142">
        <f t="shared" si="7"/>
        <v>0</v>
      </c>
      <c r="BI144" s="142">
        <f t="shared" si="8"/>
        <v>0</v>
      </c>
      <c r="BJ144" s="17" t="s">
        <v>82</v>
      </c>
      <c r="BK144" s="142">
        <f t="shared" si="9"/>
        <v>394.05</v>
      </c>
      <c r="BL144" s="17" t="s">
        <v>141</v>
      </c>
      <c r="BM144" s="17" t="s">
        <v>373</v>
      </c>
    </row>
    <row r="145" spans="2:65" s="9" customFormat="1" ht="29.85" customHeight="1">
      <c r="B145" s="122"/>
      <c r="C145" s="123"/>
      <c r="D145" s="132" t="s">
        <v>115</v>
      </c>
      <c r="E145" s="132"/>
      <c r="F145" s="132"/>
      <c r="G145" s="132"/>
      <c r="H145" s="132"/>
      <c r="I145" s="132"/>
      <c r="J145" s="132"/>
      <c r="K145" s="132"/>
      <c r="L145" s="132"/>
      <c r="M145" s="132"/>
      <c r="N145" s="190">
        <f>BK145</f>
        <v>17327.86</v>
      </c>
      <c r="O145" s="191"/>
      <c r="P145" s="191"/>
      <c r="Q145" s="191"/>
      <c r="R145" s="125"/>
      <c r="T145" s="126"/>
      <c r="U145" s="123"/>
      <c r="V145" s="123"/>
      <c r="W145" s="127">
        <f>W146</f>
        <v>0</v>
      </c>
      <c r="X145" s="123"/>
      <c r="Y145" s="127">
        <f>Y146</f>
        <v>0</v>
      </c>
      <c r="Z145" s="123"/>
      <c r="AA145" s="128">
        <f>AA146</f>
        <v>0</v>
      </c>
      <c r="AR145" s="129" t="s">
        <v>82</v>
      </c>
      <c r="AT145" s="130" t="s">
        <v>73</v>
      </c>
      <c r="AU145" s="130" t="s">
        <v>82</v>
      </c>
      <c r="AY145" s="129" t="s">
        <v>136</v>
      </c>
      <c r="BK145" s="131">
        <f>BK146</f>
        <v>17327.86</v>
      </c>
    </row>
    <row r="146" spans="2:65" s="1" customFormat="1" ht="40.15" customHeight="1">
      <c r="B146" s="133"/>
      <c r="C146" s="134" t="s">
        <v>244</v>
      </c>
      <c r="D146" s="134" t="s">
        <v>137</v>
      </c>
      <c r="E146" s="135" t="s">
        <v>241</v>
      </c>
      <c r="F146" s="188" t="s">
        <v>242</v>
      </c>
      <c r="G146" s="188"/>
      <c r="H146" s="188"/>
      <c r="I146" s="188"/>
      <c r="J146" s="136" t="s">
        <v>153</v>
      </c>
      <c r="K146" s="137">
        <v>17.38</v>
      </c>
      <c r="L146" s="189">
        <v>997</v>
      </c>
      <c r="M146" s="189"/>
      <c r="N146" s="189">
        <f>ROUND(L146*K146,2)</f>
        <v>17327.86</v>
      </c>
      <c r="O146" s="189"/>
      <c r="P146" s="189"/>
      <c r="Q146" s="189"/>
      <c r="R146" s="138"/>
      <c r="T146" s="139" t="s">
        <v>5</v>
      </c>
      <c r="U146" s="40" t="s">
        <v>39</v>
      </c>
      <c r="V146" s="140">
        <v>0</v>
      </c>
      <c r="W146" s="140">
        <f>V146*K146</f>
        <v>0</v>
      </c>
      <c r="X146" s="140">
        <v>0</v>
      </c>
      <c r="Y146" s="140">
        <f>X146*K146</f>
        <v>0</v>
      </c>
      <c r="Z146" s="140">
        <v>0</v>
      </c>
      <c r="AA146" s="141">
        <f>Z146*K146</f>
        <v>0</v>
      </c>
      <c r="AR146" s="17" t="s">
        <v>141</v>
      </c>
      <c r="AT146" s="17" t="s">
        <v>137</v>
      </c>
      <c r="AU146" s="17" t="s">
        <v>102</v>
      </c>
      <c r="AY146" s="17" t="s">
        <v>136</v>
      </c>
      <c r="BE146" s="142">
        <f>IF(U146="základní",N146,0)</f>
        <v>17327.86</v>
      </c>
      <c r="BF146" s="142">
        <f>IF(U146="snížená",N146,0)</f>
        <v>0</v>
      </c>
      <c r="BG146" s="142">
        <f>IF(U146="zákl. přenesená",N146,0)</f>
        <v>0</v>
      </c>
      <c r="BH146" s="142">
        <f>IF(U146="sníž. přenesená",N146,0)</f>
        <v>0</v>
      </c>
      <c r="BI146" s="142">
        <f>IF(U146="nulová",N146,0)</f>
        <v>0</v>
      </c>
      <c r="BJ146" s="17" t="s">
        <v>82</v>
      </c>
      <c r="BK146" s="142">
        <f>ROUND(L146*K146,2)</f>
        <v>17327.86</v>
      </c>
      <c r="BL146" s="17" t="s">
        <v>141</v>
      </c>
      <c r="BM146" s="17" t="s">
        <v>374</v>
      </c>
    </row>
    <row r="147" spans="2:65" s="9" customFormat="1" ht="29.85" customHeight="1">
      <c r="B147" s="122"/>
      <c r="C147" s="123"/>
      <c r="D147" s="132" t="s">
        <v>116</v>
      </c>
      <c r="E147" s="132"/>
      <c r="F147" s="132"/>
      <c r="G147" s="132"/>
      <c r="H147" s="132"/>
      <c r="I147" s="132"/>
      <c r="J147" s="132"/>
      <c r="K147" s="132"/>
      <c r="L147" s="132"/>
      <c r="M147" s="132"/>
      <c r="N147" s="190">
        <f>BK147</f>
        <v>111834.59</v>
      </c>
      <c r="O147" s="191"/>
      <c r="P147" s="191"/>
      <c r="Q147" s="191"/>
      <c r="R147" s="125"/>
      <c r="T147" s="126"/>
      <c r="U147" s="123"/>
      <c r="V147" s="123"/>
      <c r="W147" s="127">
        <f>SUM(W148:W153)</f>
        <v>0</v>
      </c>
      <c r="X147" s="123"/>
      <c r="Y147" s="127">
        <f>SUM(Y148:Y153)</f>
        <v>34.701889999999999</v>
      </c>
      <c r="Z147" s="123"/>
      <c r="AA147" s="128">
        <f>SUM(AA148:AA153)</f>
        <v>0</v>
      </c>
      <c r="AR147" s="129" t="s">
        <v>82</v>
      </c>
      <c r="AT147" s="130" t="s">
        <v>73</v>
      </c>
      <c r="AU147" s="130" t="s">
        <v>82</v>
      </c>
      <c r="AY147" s="129" t="s">
        <v>136</v>
      </c>
      <c r="BK147" s="131">
        <f>SUM(BK148:BK153)</f>
        <v>111834.59</v>
      </c>
    </row>
    <row r="148" spans="2:65" s="1" customFormat="1" ht="20.45" customHeight="1">
      <c r="B148" s="133"/>
      <c r="C148" s="134" t="s">
        <v>248</v>
      </c>
      <c r="D148" s="134" t="s">
        <v>137</v>
      </c>
      <c r="E148" s="135" t="s">
        <v>375</v>
      </c>
      <c r="F148" s="188" t="s">
        <v>376</v>
      </c>
      <c r="G148" s="188"/>
      <c r="H148" s="188"/>
      <c r="I148" s="188"/>
      <c r="J148" s="136" t="s">
        <v>140</v>
      </c>
      <c r="K148" s="137">
        <v>262.25</v>
      </c>
      <c r="L148" s="189">
        <v>171</v>
      </c>
      <c r="M148" s="189"/>
      <c r="N148" s="189">
        <f t="shared" ref="N148:N153" si="10">ROUND(L148*K148,2)</f>
        <v>44844.75</v>
      </c>
      <c r="O148" s="189"/>
      <c r="P148" s="189"/>
      <c r="Q148" s="189"/>
      <c r="R148" s="138"/>
      <c r="T148" s="139" t="s">
        <v>5</v>
      </c>
      <c r="U148" s="40" t="s">
        <v>39</v>
      </c>
      <c r="V148" s="140">
        <v>0</v>
      </c>
      <c r="W148" s="140">
        <f t="shared" ref="W148:W153" si="11">V148*K148</f>
        <v>0</v>
      </c>
      <c r="X148" s="140">
        <v>0</v>
      </c>
      <c r="Y148" s="140">
        <f t="shared" ref="Y148:Y153" si="12">X148*K148</f>
        <v>0</v>
      </c>
      <c r="Z148" s="140">
        <v>0</v>
      </c>
      <c r="AA148" s="141">
        <f t="shared" ref="AA148:AA153" si="13">Z148*K148</f>
        <v>0</v>
      </c>
      <c r="AR148" s="17" t="s">
        <v>141</v>
      </c>
      <c r="AT148" s="17" t="s">
        <v>137</v>
      </c>
      <c r="AU148" s="17" t="s">
        <v>102</v>
      </c>
      <c r="AY148" s="17" t="s">
        <v>136</v>
      </c>
      <c r="BE148" s="142">
        <f t="shared" ref="BE148:BE153" si="14">IF(U148="základní",N148,0)</f>
        <v>44844.75</v>
      </c>
      <c r="BF148" s="142">
        <f t="shared" ref="BF148:BF153" si="15">IF(U148="snížená",N148,0)</f>
        <v>0</v>
      </c>
      <c r="BG148" s="142">
        <f t="shared" ref="BG148:BG153" si="16">IF(U148="zákl. přenesená",N148,0)</f>
        <v>0</v>
      </c>
      <c r="BH148" s="142">
        <f t="shared" ref="BH148:BH153" si="17">IF(U148="sníž. přenesená",N148,0)</f>
        <v>0</v>
      </c>
      <c r="BI148" s="142">
        <f t="shared" ref="BI148:BI153" si="18">IF(U148="nulová",N148,0)</f>
        <v>0</v>
      </c>
      <c r="BJ148" s="17" t="s">
        <v>82</v>
      </c>
      <c r="BK148" s="142">
        <f t="shared" ref="BK148:BK153" si="19">ROUND(L148*K148,2)</f>
        <v>44844.75</v>
      </c>
      <c r="BL148" s="17" t="s">
        <v>141</v>
      </c>
      <c r="BM148" s="17" t="s">
        <v>377</v>
      </c>
    </row>
    <row r="149" spans="2:65" s="1" customFormat="1" ht="28.9" customHeight="1">
      <c r="B149" s="133"/>
      <c r="C149" s="134" t="s">
        <v>252</v>
      </c>
      <c r="D149" s="134" t="s">
        <v>137</v>
      </c>
      <c r="E149" s="135" t="s">
        <v>253</v>
      </c>
      <c r="F149" s="188" t="s">
        <v>254</v>
      </c>
      <c r="G149" s="188"/>
      <c r="H149" s="188"/>
      <c r="I149" s="188"/>
      <c r="J149" s="136" t="s">
        <v>140</v>
      </c>
      <c r="K149" s="137">
        <v>180.8</v>
      </c>
      <c r="L149" s="189">
        <v>352</v>
      </c>
      <c r="M149" s="189"/>
      <c r="N149" s="189">
        <f t="shared" si="10"/>
        <v>63641.599999999999</v>
      </c>
      <c r="O149" s="189"/>
      <c r="P149" s="189"/>
      <c r="Q149" s="189"/>
      <c r="R149" s="138"/>
      <c r="T149" s="139" t="s">
        <v>5</v>
      </c>
      <c r="U149" s="40" t="s">
        <v>39</v>
      </c>
      <c r="V149" s="140">
        <v>0</v>
      </c>
      <c r="W149" s="140">
        <f t="shared" si="11"/>
        <v>0</v>
      </c>
      <c r="X149" s="140">
        <v>0.1837</v>
      </c>
      <c r="Y149" s="140">
        <f t="shared" si="12"/>
        <v>33.212960000000002</v>
      </c>
      <c r="Z149" s="140">
        <v>0</v>
      </c>
      <c r="AA149" s="141">
        <f t="shared" si="13"/>
        <v>0</v>
      </c>
      <c r="AR149" s="17" t="s">
        <v>141</v>
      </c>
      <c r="AT149" s="17" t="s">
        <v>137</v>
      </c>
      <c r="AU149" s="17" t="s">
        <v>102</v>
      </c>
      <c r="AY149" s="17" t="s">
        <v>136</v>
      </c>
      <c r="BE149" s="142">
        <f t="shared" si="14"/>
        <v>63641.599999999999</v>
      </c>
      <c r="BF149" s="142">
        <f t="shared" si="15"/>
        <v>0</v>
      </c>
      <c r="BG149" s="142">
        <f t="shared" si="16"/>
        <v>0</v>
      </c>
      <c r="BH149" s="142">
        <f t="shared" si="17"/>
        <v>0</v>
      </c>
      <c r="BI149" s="142">
        <f t="shared" si="18"/>
        <v>0</v>
      </c>
      <c r="BJ149" s="17" t="s">
        <v>82</v>
      </c>
      <c r="BK149" s="142">
        <f t="shared" si="19"/>
        <v>63641.599999999999</v>
      </c>
      <c r="BL149" s="17" t="s">
        <v>141</v>
      </c>
      <c r="BM149" s="17" t="s">
        <v>378</v>
      </c>
    </row>
    <row r="150" spans="2:65" s="1" customFormat="1" ht="28.9" customHeight="1">
      <c r="B150" s="133"/>
      <c r="C150" s="134" t="s">
        <v>256</v>
      </c>
      <c r="D150" s="134" t="s">
        <v>137</v>
      </c>
      <c r="E150" s="135" t="s">
        <v>379</v>
      </c>
      <c r="F150" s="188" t="s">
        <v>380</v>
      </c>
      <c r="G150" s="188"/>
      <c r="H150" s="188"/>
      <c r="I150" s="188"/>
      <c r="J150" s="136" t="s">
        <v>140</v>
      </c>
      <c r="K150" s="137">
        <v>1</v>
      </c>
      <c r="L150" s="189">
        <v>223</v>
      </c>
      <c r="M150" s="189"/>
      <c r="N150" s="189">
        <f t="shared" si="10"/>
        <v>223</v>
      </c>
      <c r="O150" s="189"/>
      <c r="P150" s="189"/>
      <c r="Q150" s="189"/>
      <c r="R150" s="138"/>
      <c r="T150" s="139" t="s">
        <v>5</v>
      </c>
      <c r="U150" s="40" t="s">
        <v>39</v>
      </c>
      <c r="V150" s="140">
        <v>0</v>
      </c>
      <c r="W150" s="140">
        <f t="shared" si="11"/>
        <v>0</v>
      </c>
      <c r="X150" s="140">
        <v>8.4250000000000005E-2</v>
      </c>
      <c r="Y150" s="140">
        <f t="shared" si="12"/>
        <v>8.4250000000000005E-2</v>
      </c>
      <c r="Z150" s="140">
        <v>0</v>
      </c>
      <c r="AA150" s="141">
        <f t="shared" si="13"/>
        <v>0</v>
      </c>
      <c r="AR150" s="17" t="s">
        <v>141</v>
      </c>
      <c r="AT150" s="17" t="s">
        <v>137</v>
      </c>
      <c r="AU150" s="17" t="s">
        <v>102</v>
      </c>
      <c r="AY150" s="17" t="s">
        <v>136</v>
      </c>
      <c r="BE150" s="142">
        <f t="shared" si="14"/>
        <v>223</v>
      </c>
      <c r="BF150" s="142">
        <f t="shared" si="15"/>
        <v>0</v>
      </c>
      <c r="BG150" s="142">
        <f t="shared" si="16"/>
        <v>0</v>
      </c>
      <c r="BH150" s="142">
        <f t="shared" si="17"/>
        <v>0</v>
      </c>
      <c r="BI150" s="142">
        <f t="shared" si="18"/>
        <v>0</v>
      </c>
      <c r="BJ150" s="17" t="s">
        <v>82</v>
      </c>
      <c r="BK150" s="142">
        <f t="shared" si="19"/>
        <v>223</v>
      </c>
      <c r="BL150" s="17" t="s">
        <v>141</v>
      </c>
      <c r="BM150" s="17" t="s">
        <v>381</v>
      </c>
    </row>
    <row r="151" spans="2:65" s="1" customFormat="1" ht="20.45" customHeight="1">
      <c r="B151" s="133"/>
      <c r="C151" s="143" t="s">
        <v>260</v>
      </c>
      <c r="D151" s="143" t="s">
        <v>196</v>
      </c>
      <c r="E151" s="144" t="s">
        <v>382</v>
      </c>
      <c r="F151" s="201" t="s">
        <v>383</v>
      </c>
      <c r="G151" s="201"/>
      <c r="H151" s="201"/>
      <c r="I151" s="201"/>
      <c r="J151" s="145" t="s">
        <v>140</v>
      </c>
      <c r="K151" s="146">
        <v>1.03</v>
      </c>
      <c r="L151" s="192">
        <v>230</v>
      </c>
      <c r="M151" s="192"/>
      <c r="N151" s="192">
        <f t="shared" si="10"/>
        <v>236.9</v>
      </c>
      <c r="O151" s="189"/>
      <c r="P151" s="189"/>
      <c r="Q151" s="189"/>
      <c r="R151" s="138"/>
      <c r="T151" s="139" t="s">
        <v>5</v>
      </c>
      <c r="U151" s="40" t="s">
        <v>39</v>
      </c>
      <c r="V151" s="140">
        <v>0</v>
      </c>
      <c r="W151" s="140">
        <f t="shared" si="11"/>
        <v>0</v>
      </c>
      <c r="X151" s="140">
        <v>0.14000000000000001</v>
      </c>
      <c r="Y151" s="140">
        <f t="shared" si="12"/>
        <v>0.14420000000000002</v>
      </c>
      <c r="Z151" s="140">
        <v>0</v>
      </c>
      <c r="AA151" s="141">
        <f t="shared" si="13"/>
        <v>0</v>
      </c>
      <c r="AR151" s="17" t="s">
        <v>167</v>
      </c>
      <c r="AT151" s="17" t="s">
        <v>196</v>
      </c>
      <c r="AU151" s="17" t="s">
        <v>102</v>
      </c>
      <c r="AY151" s="17" t="s">
        <v>136</v>
      </c>
      <c r="BE151" s="142">
        <f t="shared" si="14"/>
        <v>236.9</v>
      </c>
      <c r="BF151" s="142">
        <f t="shared" si="15"/>
        <v>0</v>
      </c>
      <c r="BG151" s="142">
        <f t="shared" si="16"/>
        <v>0</v>
      </c>
      <c r="BH151" s="142">
        <f t="shared" si="17"/>
        <v>0</v>
      </c>
      <c r="BI151" s="142">
        <f t="shared" si="18"/>
        <v>0</v>
      </c>
      <c r="BJ151" s="17" t="s">
        <v>82</v>
      </c>
      <c r="BK151" s="142">
        <f t="shared" si="19"/>
        <v>236.9</v>
      </c>
      <c r="BL151" s="17" t="s">
        <v>141</v>
      </c>
      <c r="BM151" s="17" t="s">
        <v>384</v>
      </c>
    </row>
    <row r="152" spans="2:65" s="1" customFormat="1" ht="40.15" customHeight="1">
      <c r="B152" s="133"/>
      <c r="C152" s="134" t="s">
        <v>264</v>
      </c>
      <c r="D152" s="134" t="s">
        <v>137</v>
      </c>
      <c r="E152" s="135" t="s">
        <v>265</v>
      </c>
      <c r="F152" s="188" t="s">
        <v>266</v>
      </c>
      <c r="G152" s="188"/>
      <c r="H152" s="188"/>
      <c r="I152" s="188"/>
      <c r="J152" s="136" t="s">
        <v>140</v>
      </c>
      <c r="K152" s="137">
        <v>6</v>
      </c>
      <c r="L152" s="189">
        <v>139</v>
      </c>
      <c r="M152" s="189"/>
      <c r="N152" s="189">
        <f t="shared" si="10"/>
        <v>834</v>
      </c>
      <c r="O152" s="189"/>
      <c r="P152" s="189"/>
      <c r="Q152" s="189"/>
      <c r="R152" s="138"/>
      <c r="T152" s="139" t="s">
        <v>5</v>
      </c>
      <c r="U152" s="40" t="s">
        <v>39</v>
      </c>
      <c r="V152" s="140">
        <v>0</v>
      </c>
      <c r="W152" s="140">
        <f t="shared" si="11"/>
        <v>0</v>
      </c>
      <c r="X152" s="140">
        <v>0.10100000000000001</v>
      </c>
      <c r="Y152" s="140">
        <f t="shared" si="12"/>
        <v>0.60600000000000009</v>
      </c>
      <c r="Z152" s="140">
        <v>0</v>
      </c>
      <c r="AA152" s="141">
        <f t="shared" si="13"/>
        <v>0</v>
      </c>
      <c r="AR152" s="17" t="s">
        <v>141</v>
      </c>
      <c r="AT152" s="17" t="s">
        <v>137</v>
      </c>
      <c r="AU152" s="17" t="s">
        <v>102</v>
      </c>
      <c r="AY152" s="17" t="s">
        <v>136</v>
      </c>
      <c r="BE152" s="142">
        <f t="shared" si="14"/>
        <v>834</v>
      </c>
      <c r="BF152" s="142">
        <f t="shared" si="15"/>
        <v>0</v>
      </c>
      <c r="BG152" s="142">
        <f t="shared" si="16"/>
        <v>0</v>
      </c>
      <c r="BH152" s="142">
        <f t="shared" si="17"/>
        <v>0</v>
      </c>
      <c r="BI152" s="142">
        <f t="shared" si="18"/>
        <v>0</v>
      </c>
      <c r="BJ152" s="17" t="s">
        <v>82</v>
      </c>
      <c r="BK152" s="142">
        <f t="shared" si="19"/>
        <v>834</v>
      </c>
      <c r="BL152" s="17" t="s">
        <v>141</v>
      </c>
      <c r="BM152" s="17" t="s">
        <v>385</v>
      </c>
    </row>
    <row r="153" spans="2:65" s="1" customFormat="1" ht="28.9" customHeight="1">
      <c r="B153" s="133"/>
      <c r="C153" s="143" t="s">
        <v>268</v>
      </c>
      <c r="D153" s="143" t="s">
        <v>196</v>
      </c>
      <c r="E153" s="144" t="s">
        <v>386</v>
      </c>
      <c r="F153" s="201" t="s">
        <v>387</v>
      </c>
      <c r="G153" s="201"/>
      <c r="H153" s="201"/>
      <c r="I153" s="201"/>
      <c r="J153" s="145" t="s">
        <v>140</v>
      </c>
      <c r="K153" s="146">
        <v>6.06</v>
      </c>
      <c r="L153" s="192">
        <v>339</v>
      </c>
      <c r="M153" s="192"/>
      <c r="N153" s="192">
        <f t="shared" si="10"/>
        <v>2054.34</v>
      </c>
      <c r="O153" s="189"/>
      <c r="P153" s="189"/>
      <c r="Q153" s="189"/>
      <c r="R153" s="138"/>
      <c r="T153" s="139" t="s">
        <v>5</v>
      </c>
      <c r="U153" s="40" t="s">
        <v>39</v>
      </c>
      <c r="V153" s="140">
        <v>0</v>
      </c>
      <c r="W153" s="140">
        <f t="shared" si="11"/>
        <v>0</v>
      </c>
      <c r="X153" s="140">
        <v>0.108</v>
      </c>
      <c r="Y153" s="140">
        <f t="shared" si="12"/>
        <v>0.65447999999999995</v>
      </c>
      <c r="Z153" s="140">
        <v>0</v>
      </c>
      <c r="AA153" s="141">
        <f t="shared" si="13"/>
        <v>0</v>
      </c>
      <c r="AR153" s="17" t="s">
        <v>167</v>
      </c>
      <c r="AT153" s="17" t="s">
        <v>196</v>
      </c>
      <c r="AU153" s="17" t="s">
        <v>102</v>
      </c>
      <c r="AY153" s="17" t="s">
        <v>136</v>
      </c>
      <c r="BE153" s="142">
        <f t="shared" si="14"/>
        <v>2054.34</v>
      </c>
      <c r="BF153" s="142">
        <f t="shared" si="15"/>
        <v>0</v>
      </c>
      <c r="BG153" s="142">
        <f t="shared" si="16"/>
        <v>0</v>
      </c>
      <c r="BH153" s="142">
        <f t="shared" si="17"/>
        <v>0</v>
      </c>
      <c r="BI153" s="142">
        <f t="shared" si="18"/>
        <v>0</v>
      </c>
      <c r="BJ153" s="17" t="s">
        <v>82</v>
      </c>
      <c r="BK153" s="142">
        <f t="shared" si="19"/>
        <v>2054.34</v>
      </c>
      <c r="BL153" s="17" t="s">
        <v>141</v>
      </c>
      <c r="BM153" s="17" t="s">
        <v>388</v>
      </c>
    </row>
    <row r="154" spans="2:65" s="9" customFormat="1" ht="29.85" customHeight="1">
      <c r="B154" s="122"/>
      <c r="C154" s="123"/>
      <c r="D154" s="132" t="s">
        <v>118</v>
      </c>
      <c r="E154" s="132"/>
      <c r="F154" s="132"/>
      <c r="G154" s="132"/>
      <c r="H154" s="132"/>
      <c r="I154" s="132"/>
      <c r="J154" s="132"/>
      <c r="K154" s="132"/>
      <c r="L154" s="132"/>
      <c r="M154" s="132"/>
      <c r="N154" s="190">
        <f>BK154</f>
        <v>35368.15</v>
      </c>
      <c r="O154" s="191"/>
      <c r="P154" s="191"/>
      <c r="Q154" s="191"/>
      <c r="R154" s="125"/>
      <c r="T154" s="126"/>
      <c r="U154" s="123"/>
      <c r="V154" s="123"/>
      <c r="W154" s="127">
        <f>SUM(W155:W158)</f>
        <v>0</v>
      </c>
      <c r="X154" s="123"/>
      <c r="Y154" s="127">
        <f>SUM(Y155:Y158)</f>
        <v>20.4621858</v>
      </c>
      <c r="Z154" s="123"/>
      <c r="AA154" s="128">
        <f>SUM(AA155:AA158)</f>
        <v>0</v>
      </c>
      <c r="AR154" s="129" t="s">
        <v>82</v>
      </c>
      <c r="AT154" s="130" t="s">
        <v>73</v>
      </c>
      <c r="AU154" s="130" t="s">
        <v>82</v>
      </c>
      <c r="AY154" s="129" t="s">
        <v>136</v>
      </c>
      <c r="BK154" s="131">
        <f>SUM(BK155:BK158)</f>
        <v>35368.15</v>
      </c>
    </row>
    <row r="155" spans="2:65" s="1" customFormat="1" ht="28.9" customHeight="1">
      <c r="B155" s="133"/>
      <c r="C155" s="134" t="s">
        <v>272</v>
      </c>
      <c r="D155" s="134" t="s">
        <v>137</v>
      </c>
      <c r="E155" s="135" t="s">
        <v>278</v>
      </c>
      <c r="F155" s="188" t="s">
        <v>279</v>
      </c>
      <c r="G155" s="188"/>
      <c r="H155" s="188"/>
      <c r="I155" s="188"/>
      <c r="J155" s="136" t="s">
        <v>149</v>
      </c>
      <c r="K155" s="137">
        <v>186</v>
      </c>
      <c r="L155" s="189">
        <v>151</v>
      </c>
      <c r="M155" s="189"/>
      <c r="N155" s="189">
        <f>ROUND(L155*K155,2)</f>
        <v>28086</v>
      </c>
      <c r="O155" s="189"/>
      <c r="P155" s="189"/>
      <c r="Q155" s="189"/>
      <c r="R155" s="138"/>
      <c r="T155" s="139" t="s">
        <v>5</v>
      </c>
      <c r="U155" s="40" t="s">
        <v>39</v>
      </c>
      <c r="V155" s="140">
        <v>0</v>
      </c>
      <c r="W155" s="140">
        <f>V155*K155</f>
        <v>0</v>
      </c>
      <c r="X155" s="140">
        <v>0.10988000000000001</v>
      </c>
      <c r="Y155" s="140">
        <f>X155*K155</f>
        <v>20.43768</v>
      </c>
      <c r="Z155" s="140">
        <v>0</v>
      </c>
      <c r="AA155" s="141">
        <f>Z155*K155</f>
        <v>0</v>
      </c>
      <c r="AR155" s="17" t="s">
        <v>141</v>
      </c>
      <c r="AT155" s="17" t="s">
        <v>137</v>
      </c>
      <c r="AU155" s="17" t="s">
        <v>102</v>
      </c>
      <c r="AY155" s="17" t="s">
        <v>136</v>
      </c>
      <c r="BE155" s="142">
        <f>IF(U155="základní",N155,0)</f>
        <v>28086</v>
      </c>
      <c r="BF155" s="142">
        <f>IF(U155="snížená",N155,0)</f>
        <v>0</v>
      </c>
      <c r="BG155" s="142">
        <f>IF(U155="zákl. přenesená",N155,0)</f>
        <v>0</v>
      </c>
      <c r="BH155" s="142">
        <f>IF(U155="sníž. přenesená",N155,0)</f>
        <v>0</v>
      </c>
      <c r="BI155" s="142">
        <f>IF(U155="nulová",N155,0)</f>
        <v>0</v>
      </c>
      <c r="BJ155" s="17" t="s">
        <v>82</v>
      </c>
      <c r="BK155" s="142">
        <f>ROUND(L155*K155,2)</f>
        <v>28086</v>
      </c>
      <c r="BL155" s="17" t="s">
        <v>141</v>
      </c>
      <c r="BM155" s="17" t="s">
        <v>389</v>
      </c>
    </row>
    <row r="156" spans="2:65" s="1" customFormat="1" ht="40.15" customHeight="1">
      <c r="B156" s="133"/>
      <c r="C156" s="134" t="s">
        <v>277</v>
      </c>
      <c r="D156" s="134" t="s">
        <v>137</v>
      </c>
      <c r="E156" s="135" t="s">
        <v>390</v>
      </c>
      <c r="F156" s="188" t="s">
        <v>391</v>
      </c>
      <c r="G156" s="188"/>
      <c r="H156" s="188"/>
      <c r="I156" s="188"/>
      <c r="J156" s="136" t="s">
        <v>140</v>
      </c>
      <c r="K156" s="137">
        <v>52.14</v>
      </c>
      <c r="L156" s="189">
        <v>46.1</v>
      </c>
      <c r="M156" s="189"/>
      <c r="N156" s="189">
        <f>ROUND(L156*K156,2)</f>
        <v>2403.65</v>
      </c>
      <c r="O156" s="189"/>
      <c r="P156" s="189"/>
      <c r="Q156" s="189"/>
      <c r="R156" s="138"/>
      <c r="T156" s="139" t="s">
        <v>5</v>
      </c>
      <c r="U156" s="40" t="s">
        <v>39</v>
      </c>
      <c r="V156" s="140">
        <v>0</v>
      </c>
      <c r="W156" s="140">
        <f>V156*K156</f>
        <v>0</v>
      </c>
      <c r="X156" s="140">
        <v>4.6999999999999999E-4</v>
      </c>
      <c r="Y156" s="140">
        <f>X156*K156</f>
        <v>2.4505800000000001E-2</v>
      </c>
      <c r="Z156" s="140">
        <v>0</v>
      </c>
      <c r="AA156" s="141">
        <f>Z156*K156</f>
        <v>0</v>
      </c>
      <c r="AR156" s="17" t="s">
        <v>141</v>
      </c>
      <c r="AT156" s="17" t="s">
        <v>137</v>
      </c>
      <c r="AU156" s="17" t="s">
        <v>102</v>
      </c>
      <c r="AY156" s="17" t="s">
        <v>136</v>
      </c>
      <c r="BE156" s="142">
        <f>IF(U156="základní",N156,0)</f>
        <v>2403.65</v>
      </c>
      <c r="BF156" s="142">
        <f>IF(U156="snížená",N156,0)</f>
        <v>0</v>
      </c>
      <c r="BG156" s="142">
        <f>IF(U156="zákl. přenesená",N156,0)</f>
        <v>0</v>
      </c>
      <c r="BH156" s="142">
        <f>IF(U156="sníž. přenesená",N156,0)</f>
        <v>0</v>
      </c>
      <c r="BI156" s="142">
        <f>IF(U156="nulová",N156,0)</f>
        <v>0</v>
      </c>
      <c r="BJ156" s="17" t="s">
        <v>82</v>
      </c>
      <c r="BK156" s="142">
        <f>ROUND(L156*K156,2)</f>
        <v>2403.65</v>
      </c>
      <c r="BL156" s="17" t="s">
        <v>141</v>
      </c>
      <c r="BM156" s="17" t="s">
        <v>392</v>
      </c>
    </row>
    <row r="157" spans="2:65" s="1" customFormat="1" ht="28.9" customHeight="1">
      <c r="B157" s="133"/>
      <c r="C157" s="134" t="s">
        <v>281</v>
      </c>
      <c r="D157" s="134" t="s">
        <v>137</v>
      </c>
      <c r="E157" s="135" t="s">
        <v>290</v>
      </c>
      <c r="F157" s="188" t="s">
        <v>291</v>
      </c>
      <c r="G157" s="188"/>
      <c r="H157" s="188"/>
      <c r="I157" s="188"/>
      <c r="J157" s="136" t="s">
        <v>149</v>
      </c>
      <c r="K157" s="137">
        <v>3</v>
      </c>
      <c r="L157" s="189">
        <v>71.099999999999994</v>
      </c>
      <c r="M157" s="189"/>
      <c r="N157" s="189">
        <f>ROUND(L157*K157,2)</f>
        <v>213.3</v>
      </c>
      <c r="O157" s="189"/>
      <c r="P157" s="189"/>
      <c r="Q157" s="189"/>
      <c r="R157" s="138"/>
      <c r="T157" s="139" t="s">
        <v>5</v>
      </c>
      <c r="U157" s="40" t="s">
        <v>39</v>
      </c>
      <c r="V157" s="140">
        <v>0</v>
      </c>
      <c r="W157" s="140">
        <f>V157*K157</f>
        <v>0</v>
      </c>
      <c r="X157" s="140">
        <v>0</v>
      </c>
      <c r="Y157" s="140">
        <f>X157*K157</f>
        <v>0</v>
      </c>
      <c r="Z157" s="140">
        <v>0</v>
      </c>
      <c r="AA157" s="141">
        <f>Z157*K157</f>
        <v>0</v>
      </c>
      <c r="AR157" s="17" t="s">
        <v>141</v>
      </c>
      <c r="AT157" s="17" t="s">
        <v>137</v>
      </c>
      <c r="AU157" s="17" t="s">
        <v>102</v>
      </c>
      <c r="AY157" s="17" t="s">
        <v>136</v>
      </c>
      <c r="BE157" s="142">
        <f>IF(U157="základní",N157,0)</f>
        <v>213.3</v>
      </c>
      <c r="BF157" s="142">
        <f>IF(U157="snížená",N157,0)</f>
        <v>0</v>
      </c>
      <c r="BG157" s="142">
        <f>IF(U157="zákl. přenesená",N157,0)</f>
        <v>0</v>
      </c>
      <c r="BH157" s="142">
        <f>IF(U157="sníž. přenesená",N157,0)</f>
        <v>0</v>
      </c>
      <c r="BI157" s="142">
        <f>IF(U157="nulová",N157,0)</f>
        <v>0</v>
      </c>
      <c r="BJ157" s="17" t="s">
        <v>82</v>
      </c>
      <c r="BK157" s="142">
        <f>ROUND(L157*K157,2)</f>
        <v>213.3</v>
      </c>
      <c r="BL157" s="17" t="s">
        <v>141</v>
      </c>
      <c r="BM157" s="17" t="s">
        <v>393</v>
      </c>
    </row>
    <row r="158" spans="2:65" s="1" customFormat="1" ht="40.15" customHeight="1">
      <c r="B158" s="133"/>
      <c r="C158" s="134" t="s">
        <v>285</v>
      </c>
      <c r="D158" s="134" t="s">
        <v>137</v>
      </c>
      <c r="E158" s="135" t="s">
        <v>302</v>
      </c>
      <c r="F158" s="188" t="s">
        <v>303</v>
      </c>
      <c r="G158" s="188"/>
      <c r="H158" s="188"/>
      <c r="I158" s="188"/>
      <c r="J158" s="136" t="s">
        <v>140</v>
      </c>
      <c r="K158" s="137">
        <v>218</v>
      </c>
      <c r="L158" s="189">
        <v>21.4</v>
      </c>
      <c r="M158" s="189"/>
      <c r="N158" s="189">
        <f>ROUND(L158*K158,2)</f>
        <v>4665.2</v>
      </c>
      <c r="O158" s="189"/>
      <c r="P158" s="189"/>
      <c r="Q158" s="189"/>
      <c r="R158" s="138"/>
      <c r="T158" s="139" t="s">
        <v>5</v>
      </c>
      <c r="U158" s="40" t="s">
        <v>39</v>
      </c>
      <c r="V158" s="140">
        <v>0</v>
      </c>
      <c r="W158" s="140">
        <f>V158*K158</f>
        <v>0</v>
      </c>
      <c r="X158" s="140">
        <v>0</v>
      </c>
      <c r="Y158" s="140">
        <f>X158*K158</f>
        <v>0</v>
      </c>
      <c r="Z158" s="140">
        <v>0</v>
      </c>
      <c r="AA158" s="141">
        <f>Z158*K158</f>
        <v>0</v>
      </c>
      <c r="AR158" s="17" t="s">
        <v>141</v>
      </c>
      <c r="AT158" s="17" t="s">
        <v>137</v>
      </c>
      <c r="AU158" s="17" t="s">
        <v>102</v>
      </c>
      <c r="AY158" s="17" t="s">
        <v>136</v>
      </c>
      <c r="BE158" s="142">
        <f>IF(U158="základní",N158,0)</f>
        <v>4665.2</v>
      </c>
      <c r="BF158" s="142">
        <f>IF(U158="snížená",N158,0)</f>
        <v>0</v>
      </c>
      <c r="BG158" s="142">
        <f>IF(U158="zákl. přenesená",N158,0)</f>
        <v>0</v>
      </c>
      <c r="BH158" s="142">
        <f>IF(U158="sníž. přenesená",N158,0)</f>
        <v>0</v>
      </c>
      <c r="BI158" s="142">
        <f>IF(U158="nulová",N158,0)</f>
        <v>0</v>
      </c>
      <c r="BJ158" s="17" t="s">
        <v>82</v>
      </c>
      <c r="BK158" s="142">
        <f>ROUND(L158*K158,2)</f>
        <v>4665.2</v>
      </c>
      <c r="BL158" s="17" t="s">
        <v>141</v>
      </c>
      <c r="BM158" s="17" t="s">
        <v>394</v>
      </c>
    </row>
    <row r="159" spans="2:65" s="9" customFormat="1" ht="29.85" customHeight="1">
      <c r="B159" s="122"/>
      <c r="C159" s="123"/>
      <c r="D159" s="132" t="s">
        <v>119</v>
      </c>
      <c r="E159" s="132"/>
      <c r="F159" s="132"/>
      <c r="G159" s="132"/>
      <c r="H159" s="132"/>
      <c r="I159" s="132"/>
      <c r="J159" s="132"/>
      <c r="K159" s="132"/>
      <c r="L159" s="132"/>
      <c r="M159" s="132"/>
      <c r="N159" s="190">
        <f>BK159</f>
        <v>6767.42</v>
      </c>
      <c r="O159" s="191"/>
      <c r="P159" s="191"/>
      <c r="Q159" s="191"/>
      <c r="R159" s="125"/>
      <c r="T159" s="126"/>
      <c r="U159" s="123"/>
      <c r="V159" s="123"/>
      <c r="W159" s="127">
        <f>SUM(W160:W165)</f>
        <v>0</v>
      </c>
      <c r="X159" s="123"/>
      <c r="Y159" s="127">
        <f>SUM(Y160:Y165)</f>
        <v>0</v>
      </c>
      <c r="Z159" s="123"/>
      <c r="AA159" s="128">
        <f>SUM(AA160:AA165)</f>
        <v>0</v>
      </c>
      <c r="AR159" s="129" t="s">
        <v>82</v>
      </c>
      <c r="AT159" s="130" t="s">
        <v>73</v>
      </c>
      <c r="AU159" s="130" t="s">
        <v>82</v>
      </c>
      <c r="AY159" s="129" t="s">
        <v>136</v>
      </c>
      <c r="BK159" s="131">
        <f>SUM(BK160:BK165)</f>
        <v>6767.42</v>
      </c>
    </row>
    <row r="160" spans="2:65" s="1" customFormat="1" ht="28.9" customHeight="1">
      <c r="B160" s="133"/>
      <c r="C160" s="134" t="s">
        <v>289</v>
      </c>
      <c r="D160" s="134" t="s">
        <v>137</v>
      </c>
      <c r="E160" s="135" t="s">
        <v>310</v>
      </c>
      <c r="F160" s="188" t="s">
        <v>311</v>
      </c>
      <c r="G160" s="188"/>
      <c r="H160" s="188"/>
      <c r="I160" s="188"/>
      <c r="J160" s="136" t="s">
        <v>182</v>
      </c>
      <c r="K160" s="137">
        <v>4.5350000000000001</v>
      </c>
      <c r="L160" s="189">
        <v>39.1</v>
      </c>
      <c r="M160" s="189"/>
      <c r="N160" s="189">
        <f t="shared" ref="N160:N165" si="20">ROUND(L160*K160,2)</f>
        <v>177.32</v>
      </c>
      <c r="O160" s="189"/>
      <c r="P160" s="189"/>
      <c r="Q160" s="189"/>
      <c r="R160" s="138"/>
      <c r="T160" s="139" t="s">
        <v>5</v>
      </c>
      <c r="U160" s="40" t="s">
        <v>39</v>
      </c>
      <c r="V160" s="140">
        <v>0</v>
      </c>
      <c r="W160" s="140">
        <f t="shared" ref="W160:W165" si="21">V160*K160</f>
        <v>0</v>
      </c>
      <c r="X160" s="140">
        <v>0</v>
      </c>
      <c r="Y160" s="140">
        <f t="shared" ref="Y160:Y165" si="22">X160*K160</f>
        <v>0</v>
      </c>
      <c r="Z160" s="140">
        <v>0</v>
      </c>
      <c r="AA160" s="141">
        <f t="shared" ref="AA160:AA165" si="23">Z160*K160</f>
        <v>0</v>
      </c>
      <c r="AR160" s="17" t="s">
        <v>141</v>
      </c>
      <c r="AT160" s="17" t="s">
        <v>137</v>
      </c>
      <c r="AU160" s="17" t="s">
        <v>102</v>
      </c>
      <c r="AY160" s="17" t="s">
        <v>136</v>
      </c>
      <c r="BE160" s="142">
        <f t="shared" ref="BE160:BE165" si="24">IF(U160="základní",N160,0)</f>
        <v>177.32</v>
      </c>
      <c r="BF160" s="142">
        <f t="shared" ref="BF160:BF165" si="25">IF(U160="snížená",N160,0)</f>
        <v>0</v>
      </c>
      <c r="BG160" s="142">
        <f t="shared" ref="BG160:BG165" si="26">IF(U160="zákl. přenesená",N160,0)</f>
        <v>0</v>
      </c>
      <c r="BH160" s="142">
        <f t="shared" ref="BH160:BH165" si="27">IF(U160="sníž. přenesená",N160,0)</f>
        <v>0</v>
      </c>
      <c r="BI160" s="142">
        <f t="shared" ref="BI160:BI165" si="28">IF(U160="nulová",N160,0)</f>
        <v>0</v>
      </c>
      <c r="BJ160" s="17" t="s">
        <v>82</v>
      </c>
      <c r="BK160" s="142">
        <f t="shared" ref="BK160:BK165" si="29">ROUND(L160*K160,2)</f>
        <v>177.32</v>
      </c>
      <c r="BL160" s="17" t="s">
        <v>141</v>
      </c>
      <c r="BM160" s="17" t="s">
        <v>395</v>
      </c>
    </row>
    <row r="161" spans="2:65" s="1" customFormat="1" ht="28.9" customHeight="1">
      <c r="B161" s="133"/>
      <c r="C161" s="134" t="s">
        <v>293</v>
      </c>
      <c r="D161" s="134" t="s">
        <v>137</v>
      </c>
      <c r="E161" s="135" t="s">
        <v>314</v>
      </c>
      <c r="F161" s="188" t="s">
        <v>315</v>
      </c>
      <c r="G161" s="188"/>
      <c r="H161" s="188"/>
      <c r="I161" s="188"/>
      <c r="J161" s="136" t="s">
        <v>182</v>
      </c>
      <c r="K161" s="137">
        <v>86.165000000000006</v>
      </c>
      <c r="L161" s="189">
        <v>8.7200000000000006</v>
      </c>
      <c r="M161" s="189"/>
      <c r="N161" s="189">
        <f t="shared" si="20"/>
        <v>751.36</v>
      </c>
      <c r="O161" s="189"/>
      <c r="P161" s="189"/>
      <c r="Q161" s="189"/>
      <c r="R161" s="138"/>
      <c r="T161" s="139" t="s">
        <v>5</v>
      </c>
      <c r="U161" s="40" t="s">
        <v>39</v>
      </c>
      <c r="V161" s="140">
        <v>0</v>
      </c>
      <c r="W161" s="140">
        <f t="shared" si="21"/>
        <v>0</v>
      </c>
      <c r="X161" s="140">
        <v>0</v>
      </c>
      <c r="Y161" s="140">
        <f t="shared" si="22"/>
        <v>0</v>
      </c>
      <c r="Z161" s="140">
        <v>0</v>
      </c>
      <c r="AA161" s="141">
        <f t="shared" si="23"/>
        <v>0</v>
      </c>
      <c r="AR161" s="17" t="s">
        <v>141</v>
      </c>
      <c r="AT161" s="17" t="s">
        <v>137</v>
      </c>
      <c r="AU161" s="17" t="s">
        <v>102</v>
      </c>
      <c r="AY161" s="17" t="s">
        <v>136</v>
      </c>
      <c r="BE161" s="142">
        <f t="shared" si="24"/>
        <v>751.36</v>
      </c>
      <c r="BF161" s="142">
        <f t="shared" si="25"/>
        <v>0</v>
      </c>
      <c r="BG161" s="142">
        <f t="shared" si="26"/>
        <v>0</v>
      </c>
      <c r="BH161" s="142">
        <f t="shared" si="27"/>
        <v>0</v>
      </c>
      <c r="BI161" s="142">
        <f t="shared" si="28"/>
        <v>0</v>
      </c>
      <c r="BJ161" s="17" t="s">
        <v>82</v>
      </c>
      <c r="BK161" s="142">
        <f t="shared" si="29"/>
        <v>751.36</v>
      </c>
      <c r="BL161" s="17" t="s">
        <v>141</v>
      </c>
      <c r="BM161" s="17" t="s">
        <v>396</v>
      </c>
    </row>
    <row r="162" spans="2:65" s="1" customFormat="1" ht="28.9" customHeight="1">
      <c r="B162" s="133"/>
      <c r="C162" s="134" t="s">
        <v>297</v>
      </c>
      <c r="D162" s="134" t="s">
        <v>137</v>
      </c>
      <c r="E162" s="135" t="s">
        <v>318</v>
      </c>
      <c r="F162" s="188" t="s">
        <v>319</v>
      </c>
      <c r="G162" s="188"/>
      <c r="H162" s="188"/>
      <c r="I162" s="188"/>
      <c r="J162" s="136" t="s">
        <v>182</v>
      </c>
      <c r="K162" s="137">
        <v>103.55</v>
      </c>
      <c r="L162" s="189">
        <v>44</v>
      </c>
      <c r="M162" s="189"/>
      <c r="N162" s="189">
        <f t="shared" si="20"/>
        <v>4556.2</v>
      </c>
      <c r="O162" s="189"/>
      <c r="P162" s="189"/>
      <c r="Q162" s="189"/>
      <c r="R162" s="138"/>
      <c r="T162" s="139" t="s">
        <v>5</v>
      </c>
      <c r="U162" s="40" t="s">
        <v>39</v>
      </c>
      <c r="V162" s="140">
        <v>0</v>
      </c>
      <c r="W162" s="140">
        <f t="shared" si="21"/>
        <v>0</v>
      </c>
      <c r="X162" s="140">
        <v>0</v>
      </c>
      <c r="Y162" s="140">
        <f t="shared" si="22"/>
        <v>0</v>
      </c>
      <c r="Z162" s="140">
        <v>0</v>
      </c>
      <c r="AA162" s="141">
        <f t="shared" si="23"/>
        <v>0</v>
      </c>
      <c r="AR162" s="17" t="s">
        <v>141</v>
      </c>
      <c r="AT162" s="17" t="s">
        <v>137</v>
      </c>
      <c r="AU162" s="17" t="s">
        <v>102</v>
      </c>
      <c r="AY162" s="17" t="s">
        <v>136</v>
      </c>
      <c r="BE162" s="142">
        <f t="shared" si="24"/>
        <v>4556.2</v>
      </c>
      <c r="BF162" s="142">
        <f t="shared" si="25"/>
        <v>0</v>
      </c>
      <c r="BG162" s="142">
        <f t="shared" si="26"/>
        <v>0</v>
      </c>
      <c r="BH162" s="142">
        <f t="shared" si="27"/>
        <v>0</v>
      </c>
      <c r="BI162" s="142">
        <f t="shared" si="28"/>
        <v>0</v>
      </c>
      <c r="BJ162" s="17" t="s">
        <v>82</v>
      </c>
      <c r="BK162" s="142">
        <f t="shared" si="29"/>
        <v>4556.2</v>
      </c>
      <c r="BL162" s="17" t="s">
        <v>141</v>
      </c>
      <c r="BM162" s="17" t="s">
        <v>397</v>
      </c>
    </row>
    <row r="163" spans="2:65" s="1" customFormat="1" ht="28.9" customHeight="1">
      <c r="B163" s="133"/>
      <c r="C163" s="134" t="s">
        <v>301</v>
      </c>
      <c r="D163" s="134" t="s">
        <v>137</v>
      </c>
      <c r="E163" s="135" t="s">
        <v>322</v>
      </c>
      <c r="F163" s="188" t="s">
        <v>323</v>
      </c>
      <c r="G163" s="188"/>
      <c r="H163" s="188"/>
      <c r="I163" s="188"/>
      <c r="J163" s="136" t="s">
        <v>182</v>
      </c>
      <c r="K163" s="137">
        <v>4.5350000000000001</v>
      </c>
      <c r="L163" s="189">
        <v>146</v>
      </c>
      <c r="M163" s="189"/>
      <c r="N163" s="189">
        <f t="shared" si="20"/>
        <v>662.11</v>
      </c>
      <c r="O163" s="189"/>
      <c r="P163" s="189"/>
      <c r="Q163" s="189"/>
      <c r="R163" s="138"/>
      <c r="T163" s="139" t="s">
        <v>5</v>
      </c>
      <c r="U163" s="40" t="s">
        <v>39</v>
      </c>
      <c r="V163" s="140">
        <v>0</v>
      </c>
      <c r="W163" s="140">
        <f t="shared" si="21"/>
        <v>0</v>
      </c>
      <c r="X163" s="140">
        <v>0</v>
      </c>
      <c r="Y163" s="140">
        <f t="shared" si="22"/>
        <v>0</v>
      </c>
      <c r="Z163" s="140">
        <v>0</v>
      </c>
      <c r="AA163" s="141">
        <f t="shared" si="23"/>
        <v>0</v>
      </c>
      <c r="AR163" s="17" t="s">
        <v>141</v>
      </c>
      <c r="AT163" s="17" t="s">
        <v>137</v>
      </c>
      <c r="AU163" s="17" t="s">
        <v>102</v>
      </c>
      <c r="AY163" s="17" t="s">
        <v>136</v>
      </c>
      <c r="BE163" s="142">
        <f t="shared" si="24"/>
        <v>662.11</v>
      </c>
      <c r="BF163" s="142">
        <f t="shared" si="25"/>
        <v>0</v>
      </c>
      <c r="BG163" s="142">
        <f t="shared" si="26"/>
        <v>0</v>
      </c>
      <c r="BH163" s="142">
        <f t="shared" si="27"/>
        <v>0</v>
      </c>
      <c r="BI163" s="142">
        <f t="shared" si="28"/>
        <v>0</v>
      </c>
      <c r="BJ163" s="17" t="s">
        <v>82</v>
      </c>
      <c r="BK163" s="142">
        <f t="shared" si="29"/>
        <v>662.11</v>
      </c>
      <c r="BL163" s="17" t="s">
        <v>141</v>
      </c>
      <c r="BM163" s="17" t="s">
        <v>398</v>
      </c>
    </row>
    <row r="164" spans="2:65" s="1" customFormat="1" ht="28.9" customHeight="1">
      <c r="B164" s="133"/>
      <c r="C164" s="134" t="s">
        <v>305</v>
      </c>
      <c r="D164" s="134" t="s">
        <v>137</v>
      </c>
      <c r="E164" s="135" t="s">
        <v>399</v>
      </c>
      <c r="F164" s="188" t="s">
        <v>400</v>
      </c>
      <c r="G164" s="188"/>
      <c r="H164" s="188"/>
      <c r="I164" s="188"/>
      <c r="J164" s="136" t="s">
        <v>182</v>
      </c>
      <c r="K164" s="137">
        <v>2.75</v>
      </c>
      <c r="L164" s="189">
        <v>125</v>
      </c>
      <c r="M164" s="189"/>
      <c r="N164" s="189">
        <f t="shared" si="20"/>
        <v>343.75</v>
      </c>
      <c r="O164" s="189"/>
      <c r="P164" s="189"/>
      <c r="Q164" s="189"/>
      <c r="R164" s="138"/>
      <c r="T164" s="139" t="s">
        <v>5</v>
      </c>
      <c r="U164" s="40" t="s">
        <v>39</v>
      </c>
      <c r="V164" s="140">
        <v>0</v>
      </c>
      <c r="W164" s="140">
        <f t="shared" si="21"/>
        <v>0</v>
      </c>
      <c r="X164" s="140">
        <v>0</v>
      </c>
      <c r="Y164" s="140">
        <f t="shared" si="22"/>
        <v>0</v>
      </c>
      <c r="Z164" s="140">
        <v>0</v>
      </c>
      <c r="AA164" s="141">
        <f t="shared" si="23"/>
        <v>0</v>
      </c>
      <c r="AR164" s="17" t="s">
        <v>141</v>
      </c>
      <c r="AT164" s="17" t="s">
        <v>137</v>
      </c>
      <c r="AU164" s="17" t="s">
        <v>102</v>
      </c>
      <c r="AY164" s="17" t="s">
        <v>136</v>
      </c>
      <c r="BE164" s="142">
        <f t="shared" si="24"/>
        <v>343.75</v>
      </c>
      <c r="BF164" s="142">
        <f t="shared" si="25"/>
        <v>0</v>
      </c>
      <c r="BG164" s="142">
        <f t="shared" si="26"/>
        <v>0</v>
      </c>
      <c r="BH164" s="142">
        <f t="shared" si="27"/>
        <v>0</v>
      </c>
      <c r="BI164" s="142">
        <f t="shared" si="28"/>
        <v>0</v>
      </c>
      <c r="BJ164" s="17" t="s">
        <v>82</v>
      </c>
      <c r="BK164" s="142">
        <f t="shared" si="29"/>
        <v>343.75</v>
      </c>
      <c r="BL164" s="17" t="s">
        <v>141</v>
      </c>
      <c r="BM164" s="17" t="s">
        <v>401</v>
      </c>
    </row>
    <row r="165" spans="2:65" s="1" customFormat="1" ht="28.9" customHeight="1">
      <c r="B165" s="133"/>
      <c r="C165" s="134" t="s">
        <v>309</v>
      </c>
      <c r="D165" s="134" t="s">
        <v>137</v>
      </c>
      <c r="E165" s="135" t="s">
        <v>402</v>
      </c>
      <c r="F165" s="188" t="s">
        <v>403</v>
      </c>
      <c r="G165" s="188"/>
      <c r="H165" s="188"/>
      <c r="I165" s="188"/>
      <c r="J165" s="136" t="s">
        <v>182</v>
      </c>
      <c r="K165" s="137">
        <v>1.7849999999999999</v>
      </c>
      <c r="L165" s="189">
        <v>155</v>
      </c>
      <c r="M165" s="189"/>
      <c r="N165" s="189">
        <f t="shared" si="20"/>
        <v>276.68</v>
      </c>
      <c r="O165" s="189"/>
      <c r="P165" s="189"/>
      <c r="Q165" s="189"/>
      <c r="R165" s="138"/>
      <c r="T165" s="139" t="s">
        <v>5</v>
      </c>
      <c r="U165" s="40" t="s">
        <v>39</v>
      </c>
      <c r="V165" s="140">
        <v>0</v>
      </c>
      <c r="W165" s="140">
        <f t="shared" si="21"/>
        <v>0</v>
      </c>
      <c r="X165" s="140">
        <v>0</v>
      </c>
      <c r="Y165" s="140">
        <f t="shared" si="22"/>
        <v>0</v>
      </c>
      <c r="Z165" s="140">
        <v>0</v>
      </c>
      <c r="AA165" s="141">
        <f t="shared" si="23"/>
        <v>0</v>
      </c>
      <c r="AR165" s="17" t="s">
        <v>141</v>
      </c>
      <c r="AT165" s="17" t="s">
        <v>137</v>
      </c>
      <c r="AU165" s="17" t="s">
        <v>102</v>
      </c>
      <c r="AY165" s="17" t="s">
        <v>136</v>
      </c>
      <c r="BE165" s="142">
        <f t="shared" si="24"/>
        <v>276.68</v>
      </c>
      <c r="BF165" s="142">
        <f t="shared" si="25"/>
        <v>0</v>
      </c>
      <c r="BG165" s="142">
        <f t="shared" si="26"/>
        <v>0</v>
      </c>
      <c r="BH165" s="142">
        <f t="shared" si="27"/>
        <v>0</v>
      </c>
      <c r="BI165" s="142">
        <f t="shared" si="28"/>
        <v>0</v>
      </c>
      <c r="BJ165" s="17" t="s">
        <v>82</v>
      </c>
      <c r="BK165" s="142">
        <f t="shared" si="29"/>
        <v>276.68</v>
      </c>
      <c r="BL165" s="17" t="s">
        <v>141</v>
      </c>
      <c r="BM165" s="17" t="s">
        <v>404</v>
      </c>
    </row>
    <row r="166" spans="2:65" s="9" customFormat="1" ht="29.85" customHeight="1">
      <c r="B166" s="122"/>
      <c r="C166" s="123"/>
      <c r="D166" s="132" t="s">
        <v>120</v>
      </c>
      <c r="E166" s="132"/>
      <c r="F166" s="132"/>
      <c r="G166" s="132"/>
      <c r="H166" s="132"/>
      <c r="I166" s="132"/>
      <c r="J166" s="132"/>
      <c r="K166" s="132"/>
      <c r="L166" s="132"/>
      <c r="M166" s="132"/>
      <c r="N166" s="190">
        <f>BK166</f>
        <v>9333.8700000000008</v>
      </c>
      <c r="O166" s="191"/>
      <c r="P166" s="191"/>
      <c r="Q166" s="191"/>
      <c r="R166" s="125"/>
      <c r="T166" s="126"/>
      <c r="U166" s="123"/>
      <c r="V166" s="123"/>
      <c r="W166" s="127">
        <f>W167</f>
        <v>0</v>
      </c>
      <c r="X166" s="123"/>
      <c r="Y166" s="127">
        <f>Y167</f>
        <v>0</v>
      </c>
      <c r="Z166" s="123"/>
      <c r="AA166" s="128">
        <f>AA167</f>
        <v>0</v>
      </c>
      <c r="AR166" s="129" t="s">
        <v>82</v>
      </c>
      <c r="AT166" s="130" t="s">
        <v>73</v>
      </c>
      <c r="AU166" s="130" t="s">
        <v>82</v>
      </c>
      <c r="AY166" s="129" t="s">
        <v>136</v>
      </c>
      <c r="BK166" s="131">
        <f>BK167</f>
        <v>9333.8700000000008</v>
      </c>
    </row>
    <row r="167" spans="2:65" s="1" customFormat="1" ht="28.9" customHeight="1">
      <c r="B167" s="133"/>
      <c r="C167" s="134" t="s">
        <v>313</v>
      </c>
      <c r="D167" s="134" t="s">
        <v>137</v>
      </c>
      <c r="E167" s="135" t="s">
        <v>330</v>
      </c>
      <c r="F167" s="188" t="s">
        <v>331</v>
      </c>
      <c r="G167" s="188"/>
      <c r="H167" s="188"/>
      <c r="I167" s="188"/>
      <c r="J167" s="136" t="s">
        <v>182</v>
      </c>
      <c r="K167" s="137">
        <v>55.23</v>
      </c>
      <c r="L167" s="189">
        <v>169</v>
      </c>
      <c r="M167" s="189"/>
      <c r="N167" s="189">
        <f>ROUND(L167*K167,2)</f>
        <v>9333.8700000000008</v>
      </c>
      <c r="O167" s="189"/>
      <c r="P167" s="189"/>
      <c r="Q167" s="189"/>
      <c r="R167" s="138"/>
      <c r="T167" s="139" t="s">
        <v>5</v>
      </c>
      <c r="U167" s="147" t="s">
        <v>39</v>
      </c>
      <c r="V167" s="148">
        <v>0</v>
      </c>
      <c r="W167" s="148">
        <f>V167*K167</f>
        <v>0</v>
      </c>
      <c r="X167" s="148">
        <v>0</v>
      </c>
      <c r="Y167" s="148">
        <f>X167*K167</f>
        <v>0</v>
      </c>
      <c r="Z167" s="148">
        <v>0</v>
      </c>
      <c r="AA167" s="149">
        <f>Z167*K167</f>
        <v>0</v>
      </c>
      <c r="AR167" s="17" t="s">
        <v>141</v>
      </c>
      <c r="AT167" s="17" t="s">
        <v>137</v>
      </c>
      <c r="AU167" s="17" t="s">
        <v>102</v>
      </c>
      <c r="AY167" s="17" t="s">
        <v>136</v>
      </c>
      <c r="BE167" s="142">
        <f>IF(U167="základní",N167,0)</f>
        <v>9333.8700000000008</v>
      </c>
      <c r="BF167" s="142">
        <f>IF(U167="snížená",N167,0)</f>
        <v>0</v>
      </c>
      <c r="BG167" s="142">
        <f>IF(U167="zákl. přenesená",N167,0)</f>
        <v>0</v>
      </c>
      <c r="BH167" s="142">
        <f>IF(U167="sníž. přenesená",N167,0)</f>
        <v>0</v>
      </c>
      <c r="BI167" s="142">
        <f>IF(U167="nulová",N167,0)</f>
        <v>0</v>
      </c>
      <c r="BJ167" s="17" t="s">
        <v>82</v>
      </c>
      <c r="BK167" s="142">
        <f>ROUND(L167*K167,2)</f>
        <v>9333.8700000000008</v>
      </c>
      <c r="BL167" s="17" t="s">
        <v>141</v>
      </c>
      <c r="BM167" s="17" t="s">
        <v>405</v>
      </c>
    </row>
    <row r="168" spans="2:65" s="1" customFormat="1" ht="6.95" customHeight="1">
      <c r="B168" s="55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7"/>
    </row>
  </sheetData>
  <mergeCells count="197">
    <mergeCell ref="M28:P28"/>
    <mergeCell ref="O15:P15"/>
    <mergeCell ref="O17:P17"/>
    <mergeCell ref="O18:P18"/>
    <mergeCell ref="O20:P20"/>
    <mergeCell ref="C2:Q2"/>
    <mergeCell ref="C4:Q4"/>
    <mergeCell ref="F6:P6"/>
    <mergeCell ref="F7:P7"/>
    <mergeCell ref="F78:P78"/>
    <mergeCell ref="F79:P79"/>
    <mergeCell ref="H35:J35"/>
    <mergeCell ref="M35:P35"/>
    <mergeCell ref="H36:J36"/>
    <mergeCell ref="M36:P36"/>
    <mergeCell ref="H34:J34"/>
    <mergeCell ref="M34:P34"/>
    <mergeCell ref="O9:P9"/>
    <mergeCell ref="O11:P11"/>
    <mergeCell ref="M30:P30"/>
    <mergeCell ref="H32:J32"/>
    <mergeCell ref="M32:P32"/>
    <mergeCell ref="O12:P12"/>
    <mergeCell ref="O14:P14"/>
    <mergeCell ref="E24:L24"/>
    <mergeCell ref="O21:P21"/>
    <mergeCell ref="H33:J33"/>
    <mergeCell ref="M33:P33"/>
    <mergeCell ref="M27:P27"/>
    <mergeCell ref="L38:P38"/>
    <mergeCell ref="C76:Q76"/>
    <mergeCell ref="N89:Q89"/>
    <mergeCell ref="N90:Q90"/>
    <mergeCell ref="M81:P81"/>
    <mergeCell ref="M83:Q83"/>
    <mergeCell ref="M84:Q84"/>
    <mergeCell ref="C86:G86"/>
    <mergeCell ref="N86:Q86"/>
    <mergeCell ref="N88:Q88"/>
    <mergeCell ref="L99:Q99"/>
    <mergeCell ref="C105:Q105"/>
    <mergeCell ref="M110:P110"/>
    <mergeCell ref="F107:P107"/>
    <mergeCell ref="F108:P108"/>
    <mergeCell ref="M112:Q112"/>
    <mergeCell ref="N91:Q91"/>
    <mergeCell ref="N93:Q93"/>
    <mergeCell ref="N94:Q94"/>
    <mergeCell ref="N95:Q95"/>
    <mergeCell ref="N92:Q92"/>
    <mergeCell ref="N97:Q97"/>
    <mergeCell ref="M113:Q113"/>
    <mergeCell ref="F120:I120"/>
    <mergeCell ref="L120:M120"/>
    <mergeCell ref="F115:I115"/>
    <mergeCell ref="L115:M115"/>
    <mergeCell ref="N115:Q115"/>
    <mergeCell ref="F119:I119"/>
    <mergeCell ref="L119:M119"/>
    <mergeCell ref="N119:Q119"/>
    <mergeCell ref="N120:Q120"/>
    <mergeCell ref="L122:M122"/>
    <mergeCell ref="N122:Q122"/>
    <mergeCell ref="F121:I121"/>
    <mergeCell ref="L121:M121"/>
    <mergeCell ref="N121:Q121"/>
    <mergeCell ref="F122:I122"/>
    <mergeCell ref="F127:I127"/>
    <mergeCell ref="L127:M127"/>
    <mergeCell ref="N127:Q127"/>
    <mergeCell ref="F123:I123"/>
    <mergeCell ref="L123:M123"/>
    <mergeCell ref="N123:Q123"/>
    <mergeCell ref="F125:I125"/>
    <mergeCell ref="L125:M125"/>
    <mergeCell ref="N125:Q125"/>
    <mergeCell ref="F124:I124"/>
    <mergeCell ref="L124:M124"/>
    <mergeCell ref="N124:Q124"/>
    <mergeCell ref="F126:I126"/>
    <mergeCell ref="L126:M126"/>
    <mergeCell ref="N131:Q131"/>
    <mergeCell ref="F129:I129"/>
    <mergeCell ref="L129:M129"/>
    <mergeCell ref="N129:Q129"/>
    <mergeCell ref="F130:I130"/>
    <mergeCell ref="L130:M130"/>
    <mergeCell ref="F133:I133"/>
    <mergeCell ref="F128:I128"/>
    <mergeCell ref="L128:M128"/>
    <mergeCell ref="N128:Q128"/>
    <mergeCell ref="F131:I131"/>
    <mergeCell ref="L131:M131"/>
    <mergeCell ref="F132:I132"/>
    <mergeCell ref="L132:M132"/>
    <mergeCell ref="N132:Q132"/>
    <mergeCell ref="L133:M133"/>
    <mergeCell ref="F137:I137"/>
    <mergeCell ref="L137:M137"/>
    <mergeCell ref="N137:Q137"/>
    <mergeCell ref="F140:I140"/>
    <mergeCell ref="L140:M140"/>
    <mergeCell ref="N140:Q140"/>
    <mergeCell ref="L139:M139"/>
    <mergeCell ref="N139:Q139"/>
    <mergeCell ref="F134:I134"/>
    <mergeCell ref="F135:I135"/>
    <mergeCell ref="L135:M135"/>
    <mergeCell ref="N135:Q135"/>
    <mergeCell ref="L134:M134"/>
    <mergeCell ref="N134:Q134"/>
    <mergeCell ref="F150:I150"/>
    <mergeCell ref="L150:M150"/>
    <mergeCell ref="L146:M146"/>
    <mergeCell ref="N146:Q146"/>
    <mergeCell ref="F148:I148"/>
    <mergeCell ref="F149:I149"/>
    <mergeCell ref="L148:M148"/>
    <mergeCell ref="N148:Q148"/>
    <mergeCell ref="F136:I136"/>
    <mergeCell ref="L136:M136"/>
    <mergeCell ref="N136:Q136"/>
    <mergeCell ref="N143:Q143"/>
    <mergeCell ref="F138:I138"/>
    <mergeCell ref="L138:M138"/>
    <mergeCell ref="N138:Q138"/>
    <mergeCell ref="F139:I139"/>
    <mergeCell ref="F143:I143"/>
    <mergeCell ref="L143:M143"/>
    <mergeCell ref="F141:I141"/>
    <mergeCell ref="L141:M141"/>
    <mergeCell ref="N141:Q141"/>
    <mergeCell ref="F142:I142"/>
    <mergeCell ref="L142:M142"/>
    <mergeCell ref="N142:Q142"/>
    <mergeCell ref="H1:K1"/>
    <mergeCell ref="S2:AC2"/>
    <mergeCell ref="F165:I165"/>
    <mergeCell ref="L165:M165"/>
    <mergeCell ref="N165:Q165"/>
    <mergeCell ref="N164:Q164"/>
    <mergeCell ref="F158:I158"/>
    <mergeCell ref="L158:M158"/>
    <mergeCell ref="N158:Q158"/>
    <mergeCell ref="F155:I155"/>
    <mergeCell ref="L155:M155"/>
    <mergeCell ref="F161:I161"/>
    <mergeCell ref="L161:M161"/>
    <mergeCell ref="N161:Q161"/>
    <mergeCell ref="N157:Q157"/>
    <mergeCell ref="F157:I157"/>
    <mergeCell ref="L157:M157"/>
    <mergeCell ref="L160:M160"/>
    <mergeCell ref="N160:Q160"/>
    <mergeCell ref="L149:M149"/>
    <mergeCell ref="N149:Q149"/>
    <mergeCell ref="F151:I151"/>
    <mergeCell ref="F153:I153"/>
    <mergeCell ref="L153:M153"/>
    <mergeCell ref="N116:Q116"/>
    <mergeCell ref="N117:Q117"/>
    <mergeCell ref="N118:Q118"/>
    <mergeCell ref="N145:Q145"/>
    <mergeCell ref="N147:Q147"/>
    <mergeCell ref="N154:Q154"/>
    <mergeCell ref="N130:Q130"/>
    <mergeCell ref="N126:Q126"/>
    <mergeCell ref="N159:Q159"/>
    <mergeCell ref="N153:Q153"/>
    <mergeCell ref="N151:Q151"/>
    <mergeCell ref="N150:Q150"/>
    <mergeCell ref="N152:Q152"/>
    <mergeCell ref="N144:Q144"/>
    <mergeCell ref="N162:Q162"/>
    <mergeCell ref="L163:M163"/>
    <mergeCell ref="N163:Q163"/>
    <mergeCell ref="F164:I164"/>
    <mergeCell ref="L164:M164"/>
    <mergeCell ref="F163:I163"/>
    <mergeCell ref="N133:Q133"/>
    <mergeCell ref="F167:I167"/>
    <mergeCell ref="L167:M167"/>
    <mergeCell ref="N167:Q167"/>
    <mergeCell ref="F156:I156"/>
    <mergeCell ref="L156:M156"/>
    <mergeCell ref="N156:Q156"/>
    <mergeCell ref="N166:Q166"/>
    <mergeCell ref="F162:I162"/>
    <mergeCell ref="L162:M162"/>
    <mergeCell ref="F160:I160"/>
    <mergeCell ref="N155:Q155"/>
    <mergeCell ref="L151:M151"/>
    <mergeCell ref="F152:I152"/>
    <mergeCell ref="L152:M152"/>
    <mergeCell ref="F144:I144"/>
    <mergeCell ref="L144:M144"/>
    <mergeCell ref="F146:I146"/>
  </mergeCells>
  <phoneticPr fontId="35" type="noConversion"/>
  <hyperlinks>
    <hyperlink ref="F1:G1" location="C2" display="1) Krycí list rozpočtu"/>
    <hyperlink ref="H1:K1" location="C86" display="2) Rekapitulace rozpočtu"/>
    <hyperlink ref="L1" location="C115" display="3) Rozpočet"/>
    <hyperlink ref="S1:T1" location="'Rekapitulace stavby'!C2" display="Rekapitulace stavby"/>
  </hyperlinks>
  <pageMargins left="0.59055118110236227" right="0.59055118110236227" top="0.11811023622047245" bottom="7.874015748031496E-2" header="0" footer="0"/>
  <pageSetup paperSize="9" fitToHeight="100" orientation="portrait" blackAndWhite="1" r:id="rId1"/>
  <headerFooter>
    <oddFooter>&amp;CStrana &amp;P z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78"/>
  <sheetViews>
    <sheetView showGridLines="0" workbookViewId="0">
      <pane ySplit="1" topLeftCell="A133" activePane="bottomLeft" state="frozen"/>
      <selection pane="bottomLeft" activeCell="L139" sqref="L139:M139"/>
    </sheetView>
  </sheetViews>
  <sheetFormatPr defaultRowHeight="13.5"/>
  <cols>
    <col min="1" max="1" width="7.1640625" customWidth="1"/>
    <col min="2" max="2" width="1.5" customWidth="1"/>
    <col min="3" max="3" width="3.5" customWidth="1"/>
    <col min="4" max="4" width="3.6640625" customWidth="1"/>
    <col min="5" max="5" width="14.6640625" customWidth="1"/>
    <col min="6" max="7" width="9.5" customWidth="1"/>
    <col min="8" max="8" width="10.6640625" customWidth="1"/>
    <col min="9" max="9" width="6" customWidth="1"/>
    <col min="10" max="10" width="4.5" customWidth="1"/>
    <col min="11" max="11" width="9.83203125" customWidth="1"/>
    <col min="12" max="12" width="10.33203125" customWidth="1"/>
    <col min="13" max="14" width="5.1640625" customWidth="1"/>
    <col min="15" max="15" width="1.6640625" customWidth="1"/>
    <col min="16" max="16" width="10.6640625" customWidth="1"/>
    <col min="17" max="17" width="3.5" customWidth="1"/>
    <col min="18" max="18" width="1.5" customWidth="1"/>
    <col min="19" max="19" width="7" customWidth="1"/>
    <col min="20" max="20" width="25.5" hidden="1" customWidth="1"/>
    <col min="21" max="21" width="14" hidden="1" customWidth="1"/>
    <col min="22" max="22" width="10.5" hidden="1" customWidth="1"/>
    <col min="23" max="23" width="14" hidden="1" customWidth="1"/>
    <col min="24" max="24" width="10.5" hidden="1" customWidth="1"/>
    <col min="25" max="25" width="12.83203125" hidden="1" customWidth="1"/>
    <col min="26" max="26" width="9.5" hidden="1" customWidth="1"/>
    <col min="27" max="27" width="12.83203125" hidden="1" customWidth="1"/>
    <col min="28" max="28" width="14" hidden="1" customWidth="1"/>
    <col min="29" max="29" width="9.5" customWidth="1"/>
    <col min="30" max="30" width="12.83203125" customWidth="1"/>
    <col min="31" max="31" width="14" customWidth="1"/>
    <col min="44" max="65" width="9.1640625" hidden="1" customWidth="1"/>
  </cols>
  <sheetData>
    <row r="1" spans="1:66" ht="21.75" customHeight="1">
      <c r="A1" s="99"/>
      <c r="B1" s="11"/>
      <c r="C1" s="11"/>
      <c r="D1" s="12" t="s">
        <v>1</v>
      </c>
      <c r="E1" s="11"/>
      <c r="F1" s="13" t="s">
        <v>97</v>
      </c>
      <c r="G1" s="13"/>
      <c r="H1" s="193" t="s">
        <v>98</v>
      </c>
      <c r="I1" s="193"/>
      <c r="J1" s="193"/>
      <c r="K1" s="193"/>
      <c r="L1" s="13" t="s">
        <v>99</v>
      </c>
      <c r="M1" s="11"/>
      <c r="N1" s="11"/>
      <c r="O1" s="12" t="s">
        <v>100</v>
      </c>
      <c r="P1" s="11"/>
      <c r="Q1" s="11"/>
      <c r="R1" s="11"/>
      <c r="S1" s="13" t="s">
        <v>101</v>
      </c>
      <c r="T1" s="13"/>
      <c r="U1" s="99"/>
      <c r="V1" s="99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</row>
    <row r="2" spans="1:66" ht="36.950000000000003" customHeight="1">
      <c r="C2" s="181" t="s">
        <v>7</v>
      </c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S2" s="151" t="s">
        <v>8</v>
      </c>
      <c r="T2" s="152"/>
      <c r="U2" s="152"/>
      <c r="V2" s="152"/>
      <c r="W2" s="152"/>
      <c r="X2" s="152"/>
      <c r="Y2" s="152"/>
      <c r="Z2" s="152"/>
      <c r="AA2" s="152"/>
      <c r="AB2" s="152"/>
      <c r="AC2" s="152"/>
      <c r="AT2" s="17" t="s">
        <v>89</v>
      </c>
    </row>
    <row r="3" spans="1:6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  <c r="AT3" s="17" t="s">
        <v>102</v>
      </c>
    </row>
    <row r="4" spans="1:66" ht="36.950000000000003" customHeight="1">
      <c r="B4" s="21"/>
      <c r="C4" s="174" t="s">
        <v>103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22"/>
      <c r="T4" s="23" t="s">
        <v>13</v>
      </c>
      <c r="AT4" s="17" t="s">
        <v>6</v>
      </c>
    </row>
    <row r="5" spans="1:66" ht="6.95" customHeight="1">
      <c r="B5" s="21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2"/>
    </row>
    <row r="6" spans="1:66" ht="25.35" customHeight="1">
      <c r="B6" s="21"/>
      <c r="C6" s="24"/>
      <c r="D6" s="28" t="s">
        <v>17</v>
      </c>
      <c r="E6" s="24"/>
      <c r="F6" s="203" t="str">
        <f>'Rekapitulace stavby'!K6</f>
        <v>Olomouc - Úprava cest na hřbitově</v>
      </c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4"/>
      <c r="R6" s="22"/>
    </row>
    <row r="7" spans="1:66" s="1" customFormat="1" ht="32.85" customHeight="1">
      <c r="B7" s="31"/>
      <c r="C7" s="32"/>
      <c r="D7" s="27" t="s">
        <v>104</v>
      </c>
      <c r="E7" s="32"/>
      <c r="F7" s="184" t="s">
        <v>406</v>
      </c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32"/>
      <c r="R7" s="33"/>
    </row>
    <row r="8" spans="1:66" s="1" customFormat="1" ht="14.45" customHeight="1">
      <c r="B8" s="31"/>
      <c r="C8" s="32"/>
      <c r="D8" s="28" t="s">
        <v>19</v>
      </c>
      <c r="E8" s="32"/>
      <c r="F8" s="26" t="s">
        <v>5</v>
      </c>
      <c r="G8" s="32"/>
      <c r="H8" s="32"/>
      <c r="I8" s="32"/>
      <c r="J8" s="32"/>
      <c r="K8" s="32"/>
      <c r="L8" s="32"/>
      <c r="M8" s="28" t="s">
        <v>20</v>
      </c>
      <c r="N8" s="32"/>
      <c r="O8" s="26" t="s">
        <v>5</v>
      </c>
      <c r="P8" s="32"/>
      <c r="Q8" s="32"/>
      <c r="R8" s="33"/>
    </row>
    <row r="9" spans="1:66" s="1" customFormat="1" ht="14.45" customHeight="1">
      <c r="B9" s="31"/>
      <c r="C9" s="32"/>
      <c r="D9" s="28" t="s">
        <v>21</v>
      </c>
      <c r="E9" s="32"/>
      <c r="F9" s="26" t="s">
        <v>22</v>
      </c>
      <c r="G9" s="32"/>
      <c r="H9" s="32"/>
      <c r="I9" s="32"/>
      <c r="J9" s="32"/>
      <c r="K9" s="32"/>
      <c r="L9" s="32"/>
      <c r="M9" s="28" t="s">
        <v>23</v>
      </c>
      <c r="N9" s="32"/>
      <c r="O9" s="207">
        <f>'Rekapitulace stavby'!AN8</f>
        <v>42914</v>
      </c>
      <c r="P9" s="207"/>
      <c r="Q9" s="32"/>
      <c r="R9" s="33"/>
    </row>
    <row r="10" spans="1:66" s="1" customFormat="1" ht="10.9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</row>
    <row r="11" spans="1:66" s="1" customFormat="1" ht="14.45" customHeight="1">
      <c r="B11" s="31"/>
      <c r="C11" s="32"/>
      <c r="D11" s="28" t="s">
        <v>24</v>
      </c>
      <c r="E11" s="32"/>
      <c r="F11" s="32"/>
      <c r="G11" s="32"/>
      <c r="H11" s="32"/>
      <c r="I11" s="32"/>
      <c r="J11" s="32"/>
      <c r="K11" s="32"/>
      <c r="L11" s="32"/>
      <c r="M11" s="28" t="s">
        <v>25</v>
      </c>
      <c r="N11" s="32"/>
      <c r="O11" s="183" t="s">
        <v>5</v>
      </c>
      <c r="P11" s="183"/>
      <c r="Q11" s="32"/>
      <c r="R11" s="33"/>
    </row>
    <row r="12" spans="1:66" s="1" customFormat="1" ht="18" customHeight="1">
      <c r="B12" s="31"/>
      <c r="C12" s="32"/>
      <c r="D12" s="32"/>
      <c r="E12" s="26" t="s">
        <v>26</v>
      </c>
      <c r="F12" s="32"/>
      <c r="G12" s="32"/>
      <c r="H12" s="32"/>
      <c r="I12" s="32"/>
      <c r="J12" s="32"/>
      <c r="K12" s="32"/>
      <c r="L12" s="32"/>
      <c r="M12" s="28" t="s">
        <v>27</v>
      </c>
      <c r="N12" s="32"/>
      <c r="O12" s="183" t="s">
        <v>5</v>
      </c>
      <c r="P12" s="183"/>
      <c r="Q12" s="32"/>
      <c r="R12" s="33"/>
    </row>
    <row r="13" spans="1:66" s="1" customFormat="1" ht="6.95" customHeight="1"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3"/>
    </row>
    <row r="14" spans="1:66" s="1" customFormat="1" ht="14.45" customHeight="1">
      <c r="B14" s="31"/>
      <c r="C14" s="32"/>
      <c r="D14" s="28" t="s">
        <v>28</v>
      </c>
      <c r="E14" s="32"/>
      <c r="F14" s="32"/>
      <c r="G14" s="32"/>
      <c r="H14" s="32"/>
      <c r="I14" s="32"/>
      <c r="J14" s="32"/>
      <c r="K14" s="32"/>
      <c r="L14" s="32"/>
      <c r="M14" s="28" t="s">
        <v>25</v>
      </c>
      <c r="N14" s="32"/>
      <c r="O14" s="183">
        <f>IF('Rekapitulace stavby'!AN13="","",'Rekapitulace stavby'!AN13)</f>
        <v>28654501</v>
      </c>
      <c r="P14" s="183"/>
      <c r="Q14" s="32"/>
      <c r="R14" s="33"/>
    </row>
    <row r="15" spans="1:66" s="1" customFormat="1" ht="18" customHeight="1">
      <c r="B15" s="31"/>
      <c r="C15" s="32"/>
      <c r="D15" s="32"/>
      <c r="E15" s="26" t="str">
        <f>IF('Rekapitulace stavby'!E14="","",'Rekapitulace stavby'!E14)</f>
        <v xml:space="preserve"> </v>
      </c>
      <c r="F15" s="32"/>
      <c r="G15" s="32"/>
      <c r="H15" s="32"/>
      <c r="I15" s="32"/>
      <c r="J15" s="32"/>
      <c r="K15" s="32"/>
      <c r="L15" s="32"/>
      <c r="M15" s="28" t="s">
        <v>27</v>
      </c>
      <c r="N15" s="32"/>
      <c r="O15" s="183" t="str">
        <f>IF('Rekapitulace stavby'!AN14="","",'Rekapitulace stavby'!AN14)</f>
        <v>CZ28654501</v>
      </c>
      <c r="P15" s="183"/>
      <c r="Q15" s="32"/>
      <c r="R15" s="33"/>
    </row>
    <row r="16" spans="1:66" s="1" customFormat="1" ht="6.95" customHeight="1"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/>
    </row>
    <row r="17" spans="2:18" s="1" customFormat="1" ht="14.45" customHeight="1">
      <c r="B17" s="31"/>
      <c r="C17" s="32"/>
      <c r="D17" s="28" t="s">
        <v>29</v>
      </c>
      <c r="E17" s="32"/>
      <c r="F17" s="32"/>
      <c r="G17" s="32"/>
      <c r="H17" s="32"/>
      <c r="I17" s="32"/>
      <c r="J17" s="32"/>
      <c r="K17" s="32"/>
      <c r="L17" s="32"/>
      <c r="M17" s="28" t="s">
        <v>25</v>
      </c>
      <c r="N17" s="32"/>
      <c r="O17" s="183" t="s">
        <v>30</v>
      </c>
      <c r="P17" s="183"/>
      <c r="Q17" s="32"/>
      <c r="R17" s="33"/>
    </row>
    <row r="18" spans="2:18" s="1" customFormat="1" ht="18" customHeight="1">
      <c r="B18" s="31"/>
      <c r="C18" s="32"/>
      <c r="D18" s="32"/>
      <c r="E18" s="26" t="s">
        <v>31</v>
      </c>
      <c r="F18" s="32"/>
      <c r="G18" s="32"/>
      <c r="H18" s="32"/>
      <c r="I18" s="32"/>
      <c r="J18" s="32"/>
      <c r="K18" s="32"/>
      <c r="L18" s="32"/>
      <c r="M18" s="28" t="s">
        <v>27</v>
      </c>
      <c r="N18" s="32"/>
      <c r="O18" s="183" t="s">
        <v>5</v>
      </c>
      <c r="P18" s="183"/>
      <c r="Q18" s="32"/>
      <c r="R18" s="33"/>
    </row>
    <row r="19" spans="2:18" s="1" customFormat="1" ht="6.95" customHeight="1"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3"/>
    </row>
    <row r="20" spans="2:18" s="1" customFormat="1" ht="14.45" customHeight="1">
      <c r="B20" s="31"/>
      <c r="C20" s="32"/>
      <c r="D20" s="28" t="s">
        <v>33</v>
      </c>
      <c r="E20" s="32"/>
      <c r="F20" s="32"/>
      <c r="G20" s="32"/>
      <c r="H20" s="32"/>
      <c r="I20" s="32"/>
      <c r="J20" s="32"/>
      <c r="K20" s="32"/>
      <c r="L20" s="32"/>
      <c r="M20" s="28" t="s">
        <v>25</v>
      </c>
      <c r="N20" s="32"/>
      <c r="O20" s="183" t="str">
        <f>IF('Rekapitulace stavby'!AN19="","",'Rekapitulace stavby'!AN19)</f>
        <v/>
      </c>
      <c r="P20" s="183"/>
      <c r="Q20" s="32"/>
      <c r="R20" s="33"/>
    </row>
    <row r="21" spans="2:18" s="1" customFormat="1" ht="18" customHeight="1">
      <c r="B21" s="31"/>
      <c r="C21" s="32"/>
      <c r="D21" s="32"/>
      <c r="E21" s="26" t="str">
        <f>IF('Rekapitulace stavby'!E20="","",'Rekapitulace stavby'!E20)</f>
        <v xml:space="preserve"> </v>
      </c>
      <c r="F21" s="32"/>
      <c r="G21" s="32"/>
      <c r="H21" s="32"/>
      <c r="I21" s="32"/>
      <c r="J21" s="32"/>
      <c r="K21" s="32"/>
      <c r="L21" s="32"/>
      <c r="M21" s="28" t="s">
        <v>27</v>
      </c>
      <c r="N21" s="32"/>
      <c r="O21" s="183" t="str">
        <f>IF('Rekapitulace stavby'!AN20="","",'Rekapitulace stavby'!AN20)</f>
        <v/>
      </c>
      <c r="P21" s="183"/>
      <c r="Q21" s="32"/>
      <c r="R21" s="33"/>
    </row>
    <row r="22" spans="2:18" s="1" customFormat="1" ht="6.95" customHeight="1">
      <c r="B22" s="31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3"/>
    </row>
    <row r="23" spans="2:18" s="1" customFormat="1" ht="14.45" customHeight="1">
      <c r="B23" s="31"/>
      <c r="C23" s="32"/>
      <c r="D23" s="28" t="s">
        <v>34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3"/>
    </row>
    <row r="24" spans="2:18" s="1" customFormat="1" ht="20.45" customHeight="1">
      <c r="B24" s="31"/>
      <c r="C24" s="32"/>
      <c r="D24" s="32"/>
      <c r="E24" s="185" t="s">
        <v>5</v>
      </c>
      <c r="F24" s="185"/>
      <c r="G24" s="185"/>
      <c r="H24" s="185"/>
      <c r="I24" s="185"/>
      <c r="J24" s="185"/>
      <c r="K24" s="185"/>
      <c r="L24" s="185"/>
      <c r="M24" s="32"/>
      <c r="N24" s="32"/>
      <c r="O24" s="32"/>
      <c r="P24" s="32"/>
      <c r="Q24" s="32"/>
      <c r="R24" s="33"/>
    </row>
    <row r="25" spans="2:18" s="1" customFormat="1" ht="6.95" customHeight="1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3"/>
    </row>
    <row r="26" spans="2:18" s="1" customFormat="1" ht="6.95" customHeight="1">
      <c r="B26" s="31"/>
      <c r="C26" s="32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32"/>
      <c r="R26" s="33"/>
    </row>
    <row r="27" spans="2:18" s="1" customFormat="1" ht="14.45" customHeight="1">
      <c r="B27" s="31"/>
      <c r="C27" s="32"/>
      <c r="D27" s="100" t="s">
        <v>106</v>
      </c>
      <c r="E27" s="32"/>
      <c r="F27" s="32"/>
      <c r="G27" s="32"/>
      <c r="H27" s="32"/>
      <c r="I27" s="32"/>
      <c r="J27" s="32"/>
      <c r="K27" s="32"/>
      <c r="L27" s="32"/>
      <c r="M27" s="162">
        <f>N88</f>
        <v>658685.82999999996</v>
      </c>
      <c r="N27" s="162"/>
      <c r="O27" s="162"/>
      <c r="P27" s="162"/>
      <c r="Q27" s="32"/>
      <c r="R27" s="33"/>
    </row>
    <row r="28" spans="2:18" s="1" customFormat="1" ht="14.45" customHeight="1">
      <c r="B28" s="31"/>
      <c r="C28" s="32"/>
      <c r="D28" s="30" t="s">
        <v>107</v>
      </c>
      <c r="E28" s="32"/>
      <c r="F28" s="32"/>
      <c r="G28" s="32"/>
      <c r="H28" s="32"/>
      <c r="I28" s="32"/>
      <c r="J28" s="32"/>
      <c r="K28" s="32"/>
      <c r="L28" s="32"/>
      <c r="M28" s="162">
        <f>N99</f>
        <v>0</v>
      </c>
      <c r="N28" s="162"/>
      <c r="O28" s="162"/>
      <c r="P28" s="162"/>
      <c r="Q28" s="32"/>
      <c r="R28" s="33"/>
    </row>
    <row r="29" spans="2:18" s="1" customFormat="1" ht="6.95" customHeight="1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</row>
    <row r="30" spans="2:18" s="1" customFormat="1" ht="25.35" customHeight="1">
      <c r="B30" s="31"/>
      <c r="C30" s="32"/>
      <c r="D30" s="101" t="s">
        <v>37</v>
      </c>
      <c r="E30" s="32"/>
      <c r="F30" s="32"/>
      <c r="G30" s="32"/>
      <c r="H30" s="32"/>
      <c r="I30" s="32"/>
      <c r="J30" s="32"/>
      <c r="K30" s="32"/>
      <c r="L30" s="32"/>
      <c r="M30" s="215">
        <f>ROUND(M27+M28,2)</f>
        <v>658685.82999999996</v>
      </c>
      <c r="N30" s="202"/>
      <c r="O30" s="202"/>
      <c r="P30" s="202"/>
      <c r="Q30" s="32"/>
      <c r="R30" s="33"/>
    </row>
    <row r="31" spans="2:18" s="1" customFormat="1" ht="6.95" customHeight="1">
      <c r="B31" s="31"/>
      <c r="C31" s="32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32"/>
      <c r="R31" s="33"/>
    </row>
    <row r="32" spans="2:18" s="1" customFormat="1" ht="14.45" customHeight="1">
      <c r="B32" s="31"/>
      <c r="C32" s="32"/>
      <c r="D32" s="38" t="s">
        <v>38</v>
      </c>
      <c r="E32" s="38" t="s">
        <v>39</v>
      </c>
      <c r="F32" s="39">
        <v>0.21</v>
      </c>
      <c r="G32" s="102" t="s">
        <v>40</v>
      </c>
      <c r="H32" s="216">
        <f>ROUND((SUM(BE99:BE100)+SUM(BE118:BE177)), 2)</f>
        <v>658685.82999999996</v>
      </c>
      <c r="I32" s="202"/>
      <c r="J32" s="202"/>
      <c r="K32" s="32"/>
      <c r="L32" s="32"/>
      <c r="M32" s="216">
        <f>ROUND(ROUND((SUM(BE99:BE100)+SUM(BE118:BE177)), 2)*F32, 2)</f>
        <v>138324.01999999999</v>
      </c>
      <c r="N32" s="202"/>
      <c r="O32" s="202"/>
      <c r="P32" s="202"/>
      <c r="Q32" s="32"/>
      <c r="R32" s="33"/>
    </row>
    <row r="33" spans="2:18" s="1" customFormat="1" ht="14.45" customHeight="1">
      <c r="B33" s="31"/>
      <c r="C33" s="32"/>
      <c r="D33" s="32"/>
      <c r="E33" s="38" t="s">
        <v>41</v>
      </c>
      <c r="F33" s="39">
        <v>0.15</v>
      </c>
      <c r="G33" s="102" t="s">
        <v>40</v>
      </c>
      <c r="H33" s="216">
        <f>ROUND((SUM(BF99:BF100)+SUM(BF118:BF177)), 2)</f>
        <v>0</v>
      </c>
      <c r="I33" s="202"/>
      <c r="J33" s="202"/>
      <c r="K33" s="32"/>
      <c r="L33" s="32"/>
      <c r="M33" s="216">
        <f>ROUND(ROUND((SUM(BF99:BF100)+SUM(BF118:BF177)), 2)*F33, 2)</f>
        <v>0</v>
      </c>
      <c r="N33" s="202"/>
      <c r="O33" s="202"/>
      <c r="P33" s="202"/>
      <c r="Q33" s="32"/>
      <c r="R33" s="33"/>
    </row>
    <row r="34" spans="2:18" s="1" customFormat="1" ht="14.45" hidden="1" customHeight="1">
      <c r="B34" s="31"/>
      <c r="C34" s="32"/>
      <c r="D34" s="32"/>
      <c r="E34" s="38" t="s">
        <v>42</v>
      </c>
      <c r="F34" s="39">
        <v>0.21</v>
      </c>
      <c r="G34" s="102" t="s">
        <v>40</v>
      </c>
      <c r="H34" s="216">
        <f>ROUND((SUM(BG99:BG100)+SUM(BG118:BG177)), 2)</f>
        <v>0</v>
      </c>
      <c r="I34" s="202"/>
      <c r="J34" s="202"/>
      <c r="K34" s="32"/>
      <c r="L34" s="32"/>
      <c r="M34" s="216">
        <v>0</v>
      </c>
      <c r="N34" s="202"/>
      <c r="O34" s="202"/>
      <c r="P34" s="202"/>
      <c r="Q34" s="32"/>
      <c r="R34" s="33"/>
    </row>
    <row r="35" spans="2:18" s="1" customFormat="1" ht="14.45" hidden="1" customHeight="1">
      <c r="B35" s="31"/>
      <c r="C35" s="32"/>
      <c r="D35" s="32"/>
      <c r="E35" s="38" t="s">
        <v>43</v>
      </c>
      <c r="F35" s="39">
        <v>0.15</v>
      </c>
      <c r="G35" s="102" t="s">
        <v>40</v>
      </c>
      <c r="H35" s="216">
        <f>ROUND((SUM(BH99:BH100)+SUM(BH118:BH177)), 2)</f>
        <v>0</v>
      </c>
      <c r="I35" s="202"/>
      <c r="J35" s="202"/>
      <c r="K35" s="32"/>
      <c r="L35" s="32"/>
      <c r="M35" s="216">
        <v>0</v>
      </c>
      <c r="N35" s="202"/>
      <c r="O35" s="202"/>
      <c r="P35" s="202"/>
      <c r="Q35" s="32"/>
      <c r="R35" s="33"/>
    </row>
    <row r="36" spans="2:18" s="1" customFormat="1" ht="14.45" hidden="1" customHeight="1">
      <c r="B36" s="31"/>
      <c r="C36" s="32"/>
      <c r="D36" s="32"/>
      <c r="E36" s="38" t="s">
        <v>44</v>
      </c>
      <c r="F36" s="39">
        <v>0</v>
      </c>
      <c r="G36" s="102" t="s">
        <v>40</v>
      </c>
      <c r="H36" s="216">
        <f>ROUND((SUM(BI99:BI100)+SUM(BI118:BI177)), 2)</f>
        <v>0</v>
      </c>
      <c r="I36" s="202"/>
      <c r="J36" s="202"/>
      <c r="K36" s="32"/>
      <c r="L36" s="32"/>
      <c r="M36" s="216">
        <v>0</v>
      </c>
      <c r="N36" s="202"/>
      <c r="O36" s="202"/>
      <c r="P36" s="202"/>
      <c r="Q36" s="32"/>
      <c r="R36" s="33"/>
    </row>
    <row r="37" spans="2:18" s="1" customFormat="1" ht="6.95" customHeight="1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</row>
    <row r="38" spans="2:18" s="1" customFormat="1" ht="25.35" customHeight="1">
      <c r="B38" s="31"/>
      <c r="C38" s="42"/>
      <c r="D38" s="43" t="s">
        <v>45</v>
      </c>
      <c r="E38" s="44"/>
      <c r="F38" s="44"/>
      <c r="G38" s="103" t="s">
        <v>46</v>
      </c>
      <c r="H38" s="45" t="s">
        <v>47</v>
      </c>
      <c r="I38" s="44"/>
      <c r="J38" s="44"/>
      <c r="K38" s="44"/>
      <c r="L38" s="179">
        <f>SUM(M30:M36)</f>
        <v>797009.85</v>
      </c>
      <c r="M38" s="179"/>
      <c r="N38" s="179"/>
      <c r="O38" s="179"/>
      <c r="P38" s="217"/>
      <c r="Q38" s="42"/>
      <c r="R38" s="33"/>
    </row>
    <row r="39" spans="2:18" s="1" customFormat="1" ht="14.45" customHeight="1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</row>
    <row r="40" spans="2:18" s="1" customFormat="1" ht="14.45" customHeight="1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</row>
    <row r="41" spans="2:18">
      <c r="B41" s="21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2"/>
    </row>
    <row r="42" spans="2:18">
      <c r="B42" s="21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2"/>
    </row>
    <row r="43" spans="2:18">
      <c r="B43" s="21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2"/>
    </row>
    <row r="44" spans="2:18">
      <c r="B44" s="21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2"/>
    </row>
    <row r="45" spans="2:18">
      <c r="B45" s="21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2"/>
    </row>
    <row r="46" spans="2:18">
      <c r="B46" s="21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2"/>
    </row>
    <row r="47" spans="2:18">
      <c r="B47" s="21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2"/>
    </row>
    <row r="48" spans="2:18">
      <c r="B48" s="21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2"/>
    </row>
    <row r="49" spans="2:18">
      <c r="B49" s="21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2"/>
    </row>
    <row r="50" spans="2:18" s="1" customFormat="1" ht="15">
      <c r="B50" s="31"/>
      <c r="C50" s="32"/>
      <c r="D50" s="46" t="s">
        <v>48</v>
      </c>
      <c r="E50" s="47"/>
      <c r="F50" s="47"/>
      <c r="G50" s="47"/>
      <c r="H50" s="48"/>
      <c r="I50" s="32"/>
      <c r="J50" s="46" t="s">
        <v>49</v>
      </c>
      <c r="K50" s="47"/>
      <c r="L50" s="47"/>
      <c r="M50" s="47"/>
      <c r="N50" s="47"/>
      <c r="O50" s="47"/>
      <c r="P50" s="48"/>
      <c r="Q50" s="32"/>
      <c r="R50" s="33"/>
    </row>
    <row r="51" spans="2:18">
      <c r="B51" s="21"/>
      <c r="C51" s="24"/>
      <c r="D51" s="49"/>
      <c r="E51" s="24"/>
      <c r="F51" s="24"/>
      <c r="G51" s="24"/>
      <c r="H51" s="50"/>
      <c r="I51" s="24"/>
      <c r="J51" s="49"/>
      <c r="K51" s="24"/>
      <c r="L51" s="24"/>
      <c r="M51" s="24"/>
      <c r="N51" s="24"/>
      <c r="O51" s="24"/>
      <c r="P51" s="50"/>
      <c r="Q51" s="24"/>
      <c r="R51" s="22"/>
    </row>
    <row r="52" spans="2:18">
      <c r="B52" s="21"/>
      <c r="C52" s="24"/>
      <c r="D52" s="49"/>
      <c r="E52" s="24"/>
      <c r="F52" s="24"/>
      <c r="G52" s="24"/>
      <c r="H52" s="50"/>
      <c r="I52" s="24"/>
      <c r="J52" s="49"/>
      <c r="K52" s="24"/>
      <c r="L52" s="24"/>
      <c r="M52" s="24"/>
      <c r="N52" s="24"/>
      <c r="O52" s="24"/>
      <c r="P52" s="50"/>
      <c r="Q52" s="24"/>
      <c r="R52" s="22"/>
    </row>
    <row r="53" spans="2:18">
      <c r="B53" s="21"/>
      <c r="C53" s="24"/>
      <c r="D53" s="49"/>
      <c r="E53" s="24"/>
      <c r="F53" s="24"/>
      <c r="G53" s="24"/>
      <c r="H53" s="50"/>
      <c r="I53" s="24"/>
      <c r="J53" s="49"/>
      <c r="K53" s="24"/>
      <c r="L53" s="24"/>
      <c r="M53" s="24"/>
      <c r="N53" s="24"/>
      <c r="O53" s="24"/>
      <c r="P53" s="50"/>
      <c r="Q53" s="24"/>
      <c r="R53" s="22"/>
    </row>
    <row r="54" spans="2:18">
      <c r="B54" s="21"/>
      <c r="C54" s="24"/>
      <c r="D54" s="49"/>
      <c r="E54" s="24"/>
      <c r="F54" s="24"/>
      <c r="G54" s="24"/>
      <c r="H54" s="50"/>
      <c r="I54" s="24"/>
      <c r="J54" s="49"/>
      <c r="K54" s="24"/>
      <c r="L54" s="24"/>
      <c r="M54" s="24"/>
      <c r="N54" s="24"/>
      <c r="O54" s="24"/>
      <c r="P54" s="50"/>
      <c r="Q54" s="24"/>
      <c r="R54" s="22"/>
    </row>
    <row r="55" spans="2:18">
      <c r="B55" s="21"/>
      <c r="C55" s="24"/>
      <c r="D55" s="49"/>
      <c r="E55" s="24"/>
      <c r="F55" s="24"/>
      <c r="G55" s="24"/>
      <c r="H55" s="50"/>
      <c r="I55" s="24"/>
      <c r="J55" s="49"/>
      <c r="K55" s="24"/>
      <c r="L55" s="24"/>
      <c r="M55" s="24"/>
      <c r="N55" s="24"/>
      <c r="O55" s="24"/>
      <c r="P55" s="50"/>
      <c r="Q55" s="24"/>
      <c r="R55" s="22"/>
    </row>
    <row r="56" spans="2:18">
      <c r="B56" s="21"/>
      <c r="C56" s="24"/>
      <c r="D56" s="49"/>
      <c r="E56" s="24"/>
      <c r="F56" s="24"/>
      <c r="G56" s="24"/>
      <c r="H56" s="50"/>
      <c r="I56" s="24"/>
      <c r="J56" s="49"/>
      <c r="K56" s="24"/>
      <c r="L56" s="24"/>
      <c r="M56" s="24"/>
      <c r="N56" s="24"/>
      <c r="O56" s="24"/>
      <c r="P56" s="50"/>
      <c r="Q56" s="24"/>
      <c r="R56" s="22"/>
    </row>
    <row r="57" spans="2:18">
      <c r="B57" s="21"/>
      <c r="C57" s="24"/>
      <c r="D57" s="49"/>
      <c r="E57" s="24"/>
      <c r="F57" s="24"/>
      <c r="G57" s="24"/>
      <c r="H57" s="50"/>
      <c r="I57" s="24"/>
      <c r="J57" s="49"/>
      <c r="K57" s="24"/>
      <c r="L57" s="24"/>
      <c r="M57" s="24"/>
      <c r="N57" s="24"/>
      <c r="O57" s="24"/>
      <c r="P57" s="50"/>
      <c r="Q57" s="24"/>
      <c r="R57" s="22"/>
    </row>
    <row r="58" spans="2:18">
      <c r="B58" s="21"/>
      <c r="C58" s="24"/>
      <c r="D58" s="49"/>
      <c r="E58" s="24"/>
      <c r="F58" s="24"/>
      <c r="G58" s="24"/>
      <c r="H58" s="50"/>
      <c r="I58" s="24"/>
      <c r="J58" s="49"/>
      <c r="K58" s="24"/>
      <c r="L58" s="24"/>
      <c r="M58" s="24"/>
      <c r="N58" s="24"/>
      <c r="O58" s="24"/>
      <c r="P58" s="50"/>
      <c r="Q58" s="24"/>
      <c r="R58" s="22"/>
    </row>
    <row r="59" spans="2:18" s="1" customFormat="1" ht="15">
      <c r="B59" s="31"/>
      <c r="C59" s="32"/>
      <c r="D59" s="51" t="s">
        <v>50</v>
      </c>
      <c r="E59" s="52"/>
      <c r="F59" s="52"/>
      <c r="G59" s="53" t="s">
        <v>51</v>
      </c>
      <c r="H59" s="54"/>
      <c r="I59" s="32"/>
      <c r="J59" s="51" t="s">
        <v>50</v>
      </c>
      <c r="K59" s="52"/>
      <c r="L59" s="52"/>
      <c r="M59" s="52"/>
      <c r="N59" s="53" t="s">
        <v>51</v>
      </c>
      <c r="O59" s="52"/>
      <c r="P59" s="54"/>
      <c r="Q59" s="32"/>
      <c r="R59" s="33"/>
    </row>
    <row r="60" spans="2:18">
      <c r="B60" s="21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2"/>
    </row>
    <row r="61" spans="2:18" s="1" customFormat="1" ht="15">
      <c r="B61" s="31"/>
      <c r="C61" s="32"/>
      <c r="D61" s="46" t="s">
        <v>52</v>
      </c>
      <c r="E61" s="47"/>
      <c r="F61" s="47"/>
      <c r="G61" s="47"/>
      <c r="H61" s="48"/>
      <c r="I61" s="32"/>
      <c r="J61" s="46" t="s">
        <v>53</v>
      </c>
      <c r="K61" s="47"/>
      <c r="L61" s="47"/>
      <c r="M61" s="47"/>
      <c r="N61" s="47"/>
      <c r="O61" s="47"/>
      <c r="P61" s="48"/>
      <c r="Q61" s="32"/>
      <c r="R61" s="33"/>
    </row>
    <row r="62" spans="2:18">
      <c r="B62" s="21"/>
      <c r="C62" s="24"/>
      <c r="D62" s="49"/>
      <c r="E62" s="24"/>
      <c r="F62" s="24"/>
      <c r="G62" s="24"/>
      <c r="H62" s="50"/>
      <c r="I62" s="24"/>
      <c r="J62" s="49"/>
      <c r="K62" s="24"/>
      <c r="L62" s="24"/>
      <c r="M62" s="24"/>
      <c r="N62" s="24"/>
      <c r="O62" s="24"/>
      <c r="P62" s="50"/>
      <c r="Q62" s="24"/>
      <c r="R62" s="22"/>
    </row>
    <row r="63" spans="2:18">
      <c r="B63" s="21"/>
      <c r="C63" s="24"/>
      <c r="D63" s="49"/>
      <c r="E63" s="24"/>
      <c r="F63" s="24"/>
      <c r="G63" s="24"/>
      <c r="H63" s="50"/>
      <c r="I63" s="24"/>
      <c r="J63" s="49"/>
      <c r="K63" s="24"/>
      <c r="L63" s="24"/>
      <c r="M63" s="24"/>
      <c r="N63" s="24"/>
      <c r="O63" s="24"/>
      <c r="P63" s="50"/>
      <c r="Q63" s="24"/>
      <c r="R63" s="22"/>
    </row>
    <row r="64" spans="2:18">
      <c r="B64" s="21"/>
      <c r="C64" s="24"/>
      <c r="D64" s="49"/>
      <c r="E64" s="24"/>
      <c r="F64" s="24"/>
      <c r="G64" s="24"/>
      <c r="H64" s="50"/>
      <c r="I64" s="24"/>
      <c r="J64" s="49"/>
      <c r="K64" s="24"/>
      <c r="L64" s="24"/>
      <c r="M64" s="24"/>
      <c r="N64" s="24"/>
      <c r="O64" s="24"/>
      <c r="P64" s="50"/>
      <c r="Q64" s="24"/>
      <c r="R64" s="22"/>
    </row>
    <row r="65" spans="2:18">
      <c r="B65" s="21"/>
      <c r="C65" s="24"/>
      <c r="D65" s="49"/>
      <c r="E65" s="24"/>
      <c r="F65" s="24"/>
      <c r="G65" s="24"/>
      <c r="H65" s="50"/>
      <c r="I65" s="24"/>
      <c r="J65" s="49"/>
      <c r="K65" s="24"/>
      <c r="L65" s="24"/>
      <c r="M65" s="24"/>
      <c r="N65" s="24"/>
      <c r="O65" s="24"/>
      <c r="P65" s="50"/>
      <c r="Q65" s="24"/>
      <c r="R65" s="22"/>
    </row>
    <row r="66" spans="2:18">
      <c r="B66" s="21"/>
      <c r="C66" s="24"/>
      <c r="D66" s="49"/>
      <c r="E66" s="24"/>
      <c r="F66" s="24"/>
      <c r="G66" s="24"/>
      <c r="H66" s="50"/>
      <c r="I66" s="24"/>
      <c r="J66" s="49"/>
      <c r="K66" s="24"/>
      <c r="L66" s="24"/>
      <c r="M66" s="24"/>
      <c r="N66" s="24"/>
      <c r="O66" s="24"/>
      <c r="P66" s="50"/>
      <c r="Q66" s="24"/>
      <c r="R66" s="22"/>
    </row>
    <row r="67" spans="2:18">
      <c r="B67" s="21"/>
      <c r="C67" s="24"/>
      <c r="D67" s="49"/>
      <c r="E67" s="24"/>
      <c r="F67" s="24"/>
      <c r="G67" s="24"/>
      <c r="H67" s="50"/>
      <c r="I67" s="24"/>
      <c r="J67" s="49"/>
      <c r="K67" s="24"/>
      <c r="L67" s="24"/>
      <c r="M67" s="24"/>
      <c r="N67" s="24"/>
      <c r="O67" s="24"/>
      <c r="P67" s="50"/>
      <c r="Q67" s="24"/>
      <c r="R67" s="22"/>
    </row>
    <row r="68" spans="2:18">
      <c r="B68" s="21"/>
      <c r="C68" s="24"/>
      <c r="D68" s="49"/>
      <c r="E68" s="24"/>
      <c r="F68" s="24"/>
      <c r="G68" s="24"/>
      <c r="H68" s="50"/>
      <c r="I68" s="24"/>
      <c r="J68" s="49"/>
      <c r="K68" s="24"/>
      <c r="L68" s="24"/>
      <c r="M68" s="24"/>
      <c r="N68" s="24"/>
      <c r="O68" s="24"/>
      <c r="P68" s="50"/>
      <c r="Q68" s="24"/>
      <c r="R68" s="22"/>
    </row>
    <row r="69" spans="2:18">
      <c r="B69" s="21"/>
      <c r="C69" s="24"/>
      <c r="D69" s="49"/>
      <c r="E69" s="24"/>
      <c r="F69" s="24"/>
      <c r="G69" s="24"/>
      <c r="H69" s="50"/>
      <c r="I69" s="24"/>
      <c r="J69" s="49"/>
      <c r="K69" s="24"/>
      <c r="L69" s="24"/>
      <c r="M69" s="24"/>
      <c r="N69" s="24"/>
      <c r="O69" s="24"/>
      <c r="P69" s="50"/>
      <c r="Q69" s="24"/>
      <c r="R69" s="22"/>
    </row>
    <row r="70" spans="2:18" s="1" customFormat="1" ht="15">
      <c r="B70" s="31"/>
      <c r="C70" s="32"/>
      <c r="D70" s="51" t="s">
        <v>50</v>
      </c>
      <c r="E70" s="52"/>
      <c r="F70" s="52"/>
      <c r="G70" s="53" t="s">
        <v>51</v>
      </c>
      <c r="H70" s="54"/>
      <c r="I70" s="32"/>
      <c r="J70" s="51" t="s">
        <v>50</v>
      </c>
      <c r="K70" s="52"/>
      <c r="L70" s="52"/>
      <c r="M70" s="52"/>
      <c r="N70" s="53" t="s">
        <v>51</v>
      </c>
      <c r="O70" s="52"/>
      <c r="P70" s="54"/>
      <c r="Q70" s="32"/>
      <c r="R70" s="33"/>
    </row>
    <row r="71" spans="2:18" s="1" customFormat="1" ht="14.45" customHeight="1">
      <c r="B71" s="55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7"/>
    </row>
    <row r="75" spans="2:18" s="1" customFormat="1" ht="6.95" customHeight="1">
      <c r="B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60"/>
    </row>
    <row r="76" spans="2:18" s="1" customFormat="1" ht="36.950000000000003" customHeight="1">
      <c r="B76" s="31"/>
      <c r="C76" s="174" t="s">
        <v>108</v>
      </c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33"/>
    </row>
    <row r="77" spans="2:18" s="1" customFormat="1" ht="6.95" customHeight="1"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</row>
    <row r="78" spans="2:18" s="1" customFormat="1" ht="30" customHeight="1">
      <c r="B78" s="31"/>
      <c r="C78" s="28" t="s">
        <v>17</v>
      </c>
      <c r="D78" s="32"/>
      <c r="E78" s="32"/>
      <c r="F78" s="203" t="str">
        <f>F6</f>
        <v>Olomouc - Úprava cest na hřbitově</v>
      </c>
      <c r="G78" s="204"/>
      <c r="H78" s="204"/>
      <c r="I78" s="204"/>
      <c r="J78" s="204"/>
      <c r="K78" s="204"/>
      <c r="L78" s="204"/>
      <c r="M78" s="204"/>
      <c r="N78" s="204"/>
      <c r="O78" s="204"/>
      <c r="P78" s="204"/>
      <c r="Q78" s="32"/>
      <c r="R78" s="33"/>
    </row>
    <row r="79" spans="2:18" s="1" customFormat="1" ht="36.950000000000003" customHeight="1">
      <c r="B79" s="31"/>
      <c r="C79" s="65" t="s">
        <v>104</v>
      </c>
      <c r="D79" s="32"/>
      <c r="E79" s="32"/>
      <c r="F79" s="176" t="str">
        <f>F7</f>
        <v>SO103 - Chodník - úsek C (okolí kaple - prodejny květin)</v>
      </c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32"/>
      <c r="R79" s="33"/>
    </row>
    <row r="80" spans="2:18" s="1" customFormat="1" ht="6.95" customHeight="1"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3"/>
    </row>
    <row r="81" spans="2:47" s="1" customFormat="1" ht="18" customHeight="1">
      <c r="B81" s="31"/>
      <c r="C81" s="28" t="s">
        <v>21</v>
      </c>
      <c r="D81" s="32"/>
      <c r="E81" s="32"/>
      <c r="F81" s="26" t="str">
        <f>F9</f>
        <v>Olomouc - Neředín</v>
      </c>
      <c r="G81" s="32"/>
      <c r="H81" s="32"/>
      <c r="I81" s="32"/>
      <c r="J81" s="32"/>
      <c r="K81" s="28" t="s">
        <v>23</v>
      </c>
      <c r="L81" s="32"/>
      <c r="M81" s="207">
        <f>IF(O9="","",O9)</f>
        <v>42914</v>
      </c>
      <c r="N81" s="207"/>
      <c r="O81" s="207"/>
      <c r="P81" s="207"/>
      <c r="Q81" s="32"/>
      <c r="R81" s="33"/>
    </row>
    <row r="82" spans="2:47" s="1" customFormat="1" ht="6.95" customHeight="1"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3"/>
    </row>
    <row r="83" spans="2:47" s="1" customFormat="1" ht="15">
      <c r="B83" s="31"/>
      <c r="C83" s="28" t="s">
        <v>24</v>
      </c>
      <c r="D83" s="32"/>
      <c r="E83" s="32"/>
      <c r="F83" s="26" t="str">
        <f>E12</f>
        <v xml:space="preserve"> </v>
      </c>
      <c r="G83" s="32"/>
      <c r="H83" s="32"/>
      <c r="I83" s="32"/>
      <c r="J83" s="32"/>
      <c r="K83" s="28" t="s">
        <v>29</v>
      </c>
      <c r="L83" s="32"/>
      <c r="M83" s="183" t="str">
        <f>E18</f>
        <v>Dopravní projektování s.r.o.</v>
      </c>
      <c r="N83" s="183"/>
      <c r="O83" s="183"/>
      <c r="P83" s="183"/>
      <c r="Q83" s="183"/>
      <c r="R83" s="33"/>
    </row>
    <row r="84" spans="2:47" s="1" customFormat="1" ht="14.45" customHeight="1">
      <c r="B84" s="31"/>
      <c r="C84" s="28" t="s">
        <v>28</v>
      </c>
      <c r="D84" s="32"/>
      <c r="E84" s="32"/>
      <c r="F84" s="26" t="str">
        <f>IF(E15="","",E15)</f>
        <v xml:space="preserve"> </v>
      </c>
      <c r="G84" s="32"/>
      <c r="H84" s="32"/>
      <c r="I84" s="32"/>
      <c r="J84" s="32"/>
      <c r="K84" s="28" t="s">
        <v>33</v>
      </c>
      <c r="L84" s="32"/>
      <c r="M84" s="183" t="str">
        <f>E21</f>
        <v xml:space="preserve"> </v>
      </c>
      <c r="N84" s="183"/>
      <c r="O84" s="183"/>
      <c r="P84" s="183"/>
      <c r="Q84" s="183"/>
      <c r="R84" s="33"/>
    </row>
    <row r="85" spans="2:47" s="1" customFormat="1" ht="10.35" customHeight="1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3"/>
    </row>
    <row r="86" spans="2:47" s="1" customFormat="1" ht="29.25" customHeight="1">
      <c r="B86" s="31"/>
      <c r="C86" s="213" t="s">
        <v>109</v>
      </c>
      <c r="D86" s="214"/>
      <c r="E86" s="214"/>
      <c r="F86" s="214"/>
      <c r="G86" s="214"/>
      <c r="H86" s="42"/>
      <c r="I86" s="42"/>
      <c r="J86" s="42"/>
      <c r="K86" s="42"/>
      <c r="L86" s="42"/>
      <c r="M86" s="42"/>
      <c r="N86" s="213" t="s">
        <v>110</v>
      </c>
      <c r="O86" s="214"/>
      <c r="P86" s="214"/>
      <c r="Q86" s="214"/>
      <c r="R86" s="33"/>
    </row>
    <row r="87" spans="2:47" s="1" customFormat="1" ht="10.35" customHeight="1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3"/>
    </row>
    <row r="88" spans="2:47" s="1" customFormat="1" ht="29.25" customHeight="1">
      <c r="B88" s="31"/>
      <c r="C88" s="104" t="s">
        <v>111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154">
        <f>N118</f>
        <v>658685.82999999996</v>
      </c>
      <c r="O88" s="211"/>
      <c r="P88" s="211"/>
      <c r="Q88" s="211"/>
      <c r="R88" s="33"/>
      <c r="AU88" s="17" t="s">
        <v>112</v>
      </c>
    </row>
    <row r="89" spans="2:47" s="6" customFormat="1" ht="24.95" customHeight="1">
      <c r="B89" s="105"/>
      <c r="C89" s="106"/>
      <c r="D89" s="107" t="s">
        <v>113</v>
      </c>
      <c r="E89" s="106"/>
      <c r="F89" s="106"/>
      <c r="G89" s="106"/>
      <c r="H89" s="106"/>
      <c r="I89" s="106"/>
      <c r="J89" s="106"/>
      <c r="K89" s="106"/>
      <c r="L89" s="106"/>
      <c r="M89" s="106"/>
      <c r="N89" s="197">
        <f>N119</f>
        <v>658055.46</v>
      </c>
      <c r="O89" s="198"/>
      <c r="P89" s="198"/>
      <c r="Q89" s="198"/>
      <c r="R89" s="108"/>
    </row>
    <row r="90" spans="2:47" s="7" customFormat="1" ht="19.899999999999999" customHeight="1">
      <c r="B90" s="109"/>
      <c r="C90" s="110"/>
      <c r="D90" s="111" t="s">
        <v>114</v>
      </c>
      <c r="E90" s="110"/>
      <c r="F90" s="110"/>
      <c r="G90" s="110"/>
      <c r="H90" s="110"/>
      <c r="I90" s="110"/>
      <c r="J90" s="110"/>
      <c r="K90" s="110"/>
      <c r="L90" s="110"/>
      <c r="M90" s="110"/>
      <c r="N90" s="199">
        <f>N120</f>
        <v>223081.7</v>
      </c>
      <c r="O90" s="200"/>
      <c r="P90" s="200"/>
      <c r="Q90" s="200"/>
      <c r="R90" s="112"/>
    </row>
    <row r="91" spans="2:47" s="7" customFormat="1" ht="19.899999999999999" customHeight="1">
      <c r="B91" s="109"/>
      <c r="C91" s="110"/>
      <c r="D91" s="111" t="s">
        <v>115</v>
      </c>
      <c r="E91" s="110"/>
      <c r="F91" s="110"/>
      <c r="G91" s="110"/>
      <c r="H91" s="110"/>
      <c r="I91" s="110"/>
      <c r="J91" s="110"/>
      <c r="K91" s="110"/>
      <c r="L91" s="110"/>
      <c r="M91" s="110"/>
      <c r="N91" s="199">
        <f>N144</f>
        <v>15038.09</v>
      </c>
      <c r="O91" s="200"/>
      <c r="P91" s="200"/>
      <c r="Q91" s="200"/>
      <c r="R91" s="112"/>
    </row>
    <row r="92" spans="2:47" s="7" customFormat="1" ht="19.899999999999999" customHeight="1">
      <c r="B92" s="109"/>
      <c r="C92" s="110"/>
      <c r="D92" s="111" t="s">
        <v>116</v>
      </c>
      <c r="E92" s="110"/>
      <c r="F92" s="110"/>
      <c r="G92" s="110"/>
      <c r="H92" s="110"/>
      <c r="I92" s="110"/>
      <c r="J92" s="110"/>
      <c r="K92" s="110"/>
      <c r="L92" s="110"/>
      <c r="M92" s="110"/>
      <c r="N92" s="199">
        <f>N148</f>
        <v>320262.76</v>
      </c>
      <c r="O92" s="200"/>
      <c r="P92" s="200"/>
      <c r="Q92" s="200"/>
      <c r="R92" s="112"/>
    </row>
    <row r="93" spans="2:47" s="7" customFormat="1" ht="19.899999999999999" customHeight="1">
      <c r="B93" s="109"/>
      <c r="C93" s="110"/>
      <c r="D93" s="111" t="s">
        <v>118</v>
      </c>
      <c r="E93" s="110"/>
      <c r="F93" s="110"/>
      <c r="G93" s="110"/>
      <c r="H93" s="110"/>
      <c r="I93" s="110"/>
      <c r="J93" s="110"/>
      <c r="K93" s="110"/>
      <c r="L93" s="110"/>
      <c r="M93" s="110"/>
      <c r="N93" s="199">
        <f>N156</f>
        <v>64481.250000000007</v>
      </c>
      <c r="O93" s="200"/>
      <c r="P93" s="200"/>
      <c r="Q93" s="200"/>
      <c r="R93" s="112"/>
    </row>
    <row r="94" spans="2:47" s="7" customFormat="1" ht="19.899999999999999" customHeight="1">
      <c r="B94" s="109"/>
      <c r="C94" s="110"/>
      <c r="D94" s="111" t="s">
        <v>119</v>
      </c>
      <c r="E94" s="110"/>
      <c r="F94" s="110"/>
      <c r="G94" s="110"/>
      <c r="H94" s="110"/>
      <c r="I94" s="110"/>
      <c r="J94" s="110"/>
      <c r="K94" s="110"/>
      <c r="L94" s="110"/>
      <c r="M94" s="110"/>
      <c r="N94" s="199">
        <f>N166</f>
        <v>10966.189999999999</v>
      </c>
      <c r="O94" s="200"/>
      <c r="P94" s="200"/>
      <c r="Q94" s="200"/>
      <c r="R94" s="112"/>
    </row>
    <row r="95" spans="2:47" s="7" customFormat="1" ht="19.899999999999999" customHeight="1">
      <c r="B95" s="109"/>
      <c r="C95" s="110"/>
      <c r="D95" s="111" t="s">
        <v>120</v>
      </c>
      <c r="E95" s="110"/>
      <c r="F95" s="110"/>
      <c r="G95" s="110"/>
      <c r="H95" s="110"/>
      <c r="I95" s="110"/>
      <c r="J95" s="110"/>
      <c r="K95" s="110"/>
      <c r="L95" s="110"/>
      <c r="M95" s="110"/>
      <c r="N95" s="199">
        <f>N172</f>
        <v>24225.47</v>
      </c>
      <c r="O95" s="200"/>
      <c r="P95" s="200"/>
      <c r="Q95" s="200"/>
      <c r="R95" s="112"/>
    </row>
    <row r="96" spans="2:47" s="6" customFormat="1" ht="24.95" customHeight="1">
      <c r="B96" s="105"/>
      <c r="C96" s="106"/>
      <c r="D96" s="107" t="s">
        <v>407</v>
      </c>
      <c r="E96" s="106"/>
      <c r="F96" s="106"/>
      <c r="G96" s="106"/>
      <c r="H96" s="106"/>
      <c r="I96" s="106"/>
      <c r="J96" s="106"/>
      <c r="K96" s="106"/>
      <c r="L96" s="106"/>
      <c r="M96" s="106"/>
      <c r="N96" s="197">
        <f>N174</f>
        <v>630.37</v>
      </c>
      <c r="O96" s="198"/>
      <c r="P96" s="198"/>
      <c r="Q96" s="198"/>
      <c r="R96" s="108"/>
    </row>
    <row r="97" spans="2:21" s="7" customFormat="1" ht="19.899999999999999" customHeight="1">
      <c r="B97" s="109"/>
      <c r="C97" s="110"/>
      <c r="D97" s="111" t="s">
        <v>408</v>
      </c>
      <c r="E97" s="110"/>
      <c r="F97" s="110"/>
      <c r="G97" s="110"/>
      <c r="H97" s="110"/>
      <c r="I97" s="110"/>
      <c r="J97" s="110"/>
      <c r="K97" s="110"/>
      <c r="L97" s="110"/>
      <c r="M97" s="110"/>
      <c r="N97" s="199">
        <f>N175</f>
        <v>630.37</v>
      </c>
      <c r="O97" s="200"/>
      <c r="P97" s="200"/>
      <c r="Q97" s="200"/>
      <c r="R97" s="112"/>
    </row>
    <row r="98" spans="2:21" s="1" customFormat="1" ht="21.75" customHeight="1">
      <c r="B98" s="31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3"/>
    </row>
    <row r="99" spans="2:21" s="1" customFormat="1" ht="29.25" customHeight="1">
      <c r="B99" s="31"/>
      <c r="C99" s="104" t="s">
        <v>121</v>
      </c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211">
        <v>0</v>
      </c>
      <c r="O99" s="212"/>
      <c r="P99" s="212"/>
      <c r="Q99" s="212"/>
      <c r="R99" s="33"/>
      <c r="T99" s="113"/>
      <c r="U99" s="114" t="s">
        <v>38</v>
      </c>
    </row>
    <row r="100" spans="2:21" s="1" customFormat="1" ht="18" customHeight="1">
      <c r="B100" s="31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3"/>
    </row>
    <row r="101" spans="2:21" s="1" customFormat="1" ht="29.25" customHeight="1">
      <c r="B101" s="31"/>
      <c r="C101" s="98" t="s">
        <v>96</v>
      </c>
      <c r="D101" s="42"/>
      <c r="E101" s="42"/>
      <c r="F101" s="42"/>
      <c r="G101" s="42"/>
      <c r="H101" s="42"/>
      <c r="I101" s="42"/>
      <c r="J101" s="42"/>
      <c r="K101" s="42"/>
      <c r="L101" s="165">
        <f>ROUND(SUM(N88+N99),2)</f>
        <v>658685.82999999996</v>
      </c>
      <c r="M101" s="165"/>
      <c r="N101" s="165"/>
      <c r="O101" s="165"/>
      <c r="P101" s="165"/>
      <c r="Q101" s="165"/>
      <c r="R101" s="33"/>
    </row>
    <row r="102" spans="2:21" s="1" customFormat="1" ht="6.95" customHeight="1">
      <c r="B102" s="55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7"/>
    </row>
    <row r="106" spans="2:21" s="1" customFormat="1" ht="6.95" customHeight="1">
      <c r="B106" s="58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60"/>
    </row>
    <row r="107" spans="2:21" s="1" customFormat="1" ht="36.950000000000003" customHeight="1">
      <c r="B107" s="31"/>
      <c r="C107" s="174" t="s">
        <v>122</v>
      </c>
      <c r="D107" s="202"/>
      <c r="E107" s="202"/>
      <c r="F107" s="202"/>
      <c r="G107" s="202"/>
      <c r="H107" s="202"/>
      <c r="I107" s="202"/>
      <c r="J107" s="202"/>
      <c r="K107" s="202"/>
      <c r="L107" s="202"/>
      <c r="M107" s="202"/>
      <c r="N107" s="202"/>
      <c r="O107" s="202"/>
      <c r="P107" s="202"/>
      <c r="Q107" s="202"/>
      <c r="R107" s="33"/>
    </row>
    <row r="108" spans="2:21" s="1" customFormat="1" ht="6.95" customHeight="1">
      <c r="B108" s="31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3"/>
    </row>
    <row r="109" spans="2:21" s="1" customFormat="1" ht="30" customHeight="1">
      <c r="B109" s="31"/>
      <c r="C109" s="28" t="s">
        <v>17</v>
      </c>
      <c r="D109" s="32"/>
      <c r="E109" s="32"/>
      <c r="F109" s="203" t="str">
        <f>F6</f>
        <v>Olomouc - Úprava cest na hřbitově</v>
      </c>
      <c r="G109" s="204"/>
      <c r="H109" s="204"/>
      <c r="I109" s="204"/>
      <c r="J109" s="204"/>
      <c r="K109" s="204"/>
      <c r="L109" s="204"/>
      <c r="M109" s="204"/>
      <c r="N109" s="204"/>
      <c r="O109" s="204"/>
      <c r="P109" s="204"/>
      <c r="Q109" s="32"/>
      <c r="R109" s="33"/>
    </row>
    <row r="110" spans="2:21" s="1" customFormat="1" ht="36.950000000000003" customHeight="1">
      <c r="B110" s="31"/>
      <c r="C110" s="65" t="s">
        <v>104</v>
      </c>
      <c r="D110" s="32"/>
      <c r="E110" s="32"/>
      <c r="F110" s="176" t="str">
        <f>F7</f>
        <v>SO103 - Chodník - úsek C (okolí kaple - prodejny květin)</v>
      </c>
      <c r="G110" s="202"/>
      <c r="H110" s="202"/>
      <c r="I110" s="202"/>
      <c r="J110" s="202"/>
      <c r="K110" s="202"/>
      <c r="L110" s="202"/>
      <c r="M110" s="202"/>
      <c r="N110" s="202"/>
      <c r="O110" s="202"/>
      <c r="P110" s="202"/>
      <c r="Q110" s="32"/>
      <c r="R110" s="33"/>
    </row>
    <row r="111" spans="2:21" s="1" customFormat="1" ht="6.95" customHeight="1"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3"/>
    </row>
    <row r="112" spans="2:21" s="1" customFormat="1" ht="18" customHeight="1">
      <c r="B112" s="31"/>
      <c r="C112" s="28" t="s">
        <v>21</v>
      </c>
      <c r="D112" s="32"/>
      <c r="E112" s="32"/>
      <c r="F112" s="26" t="str">
        <f>F9</f>
        <v>Olomouc - Neředín</v>
      </c>
      <c r="G112" s="32"/>
      <c r="H112" s="32"/>
      <c r="I112" s="32"/>
      <c r="J112" s="32"/>
      <c r="K112" s="28" t="s">
        <v>23</v>
      </c>
      <c r="L112" s="32"/>
      <c r="M112" s="207">
        <f>IF(O9="","",O9)</f>
        <v>42914</v>
      </c>
      <c r="N112" s="207"/>
      <c r="O112" s="207"/>
      <c r="P112" s="207"/>
      <c r="Q112" s="32"/>
      <c r="R112" s="33"/>
    </row>
    <row r="113" spans="2:65" s="1" customFormat="1" ht="6.95" customHeight="1">
      <c r="B113" s="31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3"/>
    </row>
    <row r="114" spans="2:65" s="1" customFormat="1" ht="15">
      <c r="B114" s="31"/>
      <c r="C114" s="28" t="s">
        <v>24</v>
      </c>
      <c r="D114" s="32"/>
      <c r="E114" s="32"/>
      <c r="F114" s="26" t="str">
        <f>E12</f>
        <v xml:space="preserve"> </v>
      </c>
      <c r="G114" s="32"/>
      <c r="H114" s="32"/>
      <c r="I114" s="32"/>
      <c r="J114" s="32"/>
      <c r="K114" s="28" t="s">
        <v>29</v>
      </c>
      <c r="L114" s="32"/>
      <c r="M114" s="183" t="str">
        <f>E18</f>
        <v>Dopravní projektování s.r.o.</v>
      </c>
      <c r="N114" s="183"/>
      <c r="O114" s="183"/>
      <c r="P114" s="183"/>
      <c r="Q114" s="183"/>
      <c r="R114" s="33"/>
    </row>
    <row r="115" spans="2:65" s="1" customFormat="1" ht="14.45" customHeight="1">
      <c r="B115" s="31"/>
      <c r="C115" s="28" t="s">
        <v>28</v>
      </c>
      <c r="D115" s="32"/>
      <c r="E115" s="32"/>
      <c r="F115" s="26" t="str">
        <f>IF(E15="","",E15)</f>
        <v xml:space="preserve"> </v>
      </c>
      <c r="G115" s="32"/>
      <c r="H115" s="32"/>
      <c r="I115" s="32"/>
      <c r="J115" s="32"/>
      <c r="K115" s="28" t="s">
        <v>33</v>
      </c>
      <c r="L115" s="32"/>
      <c r="M115" s="183" t="str">
        <f>E21</f>
        <v xml:space="preserve"> </v>
      </c>
      <c r="N115" s="183"/>
      <c r="O115" s="183"/>
      <c r="P115" s="183"/>
      <c r="Q115" s="183"/>
      <c r="R115" s="33"/>
    </row>
    <row r="116" spans="2:65" s="1" customFormat="1" ht="10.35" customHeight="1">
      <c r="B116" s="31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3"/>
    </row>
    <row r="117" spans="2:65" s="8" customFormat="1" ht="29.25" customHeight="1">
      <c r="B117" s="115"/>
      <c r="C117" s="116" t="s">
        <v>123</v>
      </c>
      <c r="D117" s="117" t="s">
        <v>124</v>
      </c>
      <c r="E117" s="117" t="s">
        <v>56</v>
      </c>
      <c r="F117" s="208" t="s">
        <v>125</v>
      </c>
      <c r="G117" s="208"/>
      <c r="H117" s="208"/>
      <c r="I117" s="208"/>
      <c r="J117" s="117" t="s">
        <v>126</v>
      </c>
      <c r="K117" s="117" t="s">
        <v>127</v>
      </c>
      <c r="L117" s="209" t="s">
        <v>128</v>
      </c>
      <c r="M117" s="209"/>
      <c r="N117" s="208" t="s">
        <v>110</v>
      </c>
      <c r="O117" s="208"/>
      <c r="P117" s="208"/>
      <c r="Q117" s="210"/>
      <c r="R117" s="118"/>
      <c r="T117" s="71" t="s">
        <v>129</v>
      </c>
      <c r="U117" s="72" t="s">
        <v>38</v>
      </c>
      <c r="V117" s="72" t="s">
        <v>130</v>
      </c>
      <c r="W117" s="72" t="s">
        <v>131</v>
      </c>
      <c r="X117" s="72" t="s">
        <v>132</v>
      </c>
      <c r="Y117" s="72" t="s">
        <v>133</v>
      </c>
      <c r="Z117" s="72" t="s">
        <v>134</v>
      </c>
      <c r="AA117" s="73" t="s">
        <v>135</v>
      </c>
    </row>
    <row r="118" spans="2:65" s="1" customFormat="1" ht="29.25" customHeight="1">
      <c r="B118" s="31"/>
      <c r="C118" s="75" t="s">
        <v>106</v>
      </c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194">
        <f>BK118</f>
        <v>658685.82999999996</v>
      </c>
      <c r="O118" s="195"/>
      <c r="P118" s="195"/>
      <c r="Q118" s="195"/>
      <c r="R118" s="33"/>
      <c r="T118" s="74"/>
      <c r="U118" s="47"/>
      <c r="V118" s="47"/>
      <c r="W118" s="119">
        <f>W119+W174</f>
        <v>0</v>
      </c>
      <c r="X118" s="47"/>
      <c r="Y118" s="119">
        <f>Y119+Y174</f>
        <v>143.34943559999999</v>
      </c>
      <c r="Z118" s="47"/>
      <c r="AA118" s="120">
        <f>AA119+AA174</f>
        <v>11.445</v>
      </c>
      <c r="AT118" s="17" t="s">
        <v>73</v>
      </c>
      <c r="AU118" s="17" t="s">
        <v>112</v>
      </c>
      <c r="BK118" s="121">
        <f>BK119+BK174</f>
        <v>658685.82999999996</v>
      </c>
    </row>
    <row r="119" spans="2:65" s="9" customFormat="1" ht="37.35" customHeight="1">
      <c r="B119" s="122"/>
      <c r="C119" s="123"/>
      <c r="D119" s="124" t="s">
        <v>113</v>
      </c>
      <c r="E119" s="124"/>
      <c r="F119" s="124"/>
      <c r="G119" s="124"/>
      <c r="H119" s="124"/>
      <c r="I119" s="124"/>
      <c r="J119" s="124"/>
      <c r="K119" s="124"/>
      <c r="L119" s="124"/>
      <c r="M119" s="124"/>
      <c r="N119" s="196">
        <f>BK119</f>
        <v>658055.46</v>
      </c>
      <c r="O119" s="197"/>
      <c r="P119" s="197"/>
      <c r="Q119" s="197"/>
      <c r="R119" s="125"/>
      <c r="T119" s="126"/>
      <c r="U119" s="123"/>
      <c r="V119" s="123"/>
      <c r="W119" s="127">
        <f>W120+W144+W148+W156+W166+W172</f>
        <v>0</v>
      </c>
      <c r="X119" s="123"/>
      <c r="Y119" s="127">
        <f>Y120+Y144+Y148+Y156+Y166+Y172</f>
        <v>143.34553059999999</v>
      </c>
      <c r="Z119" s="123"/>
      <c r="AA119" s="128">
        <f>AA120+AA144+AA148+AA156+AA166+AA172</f>
        <v>11.445</v>
      </c>
      <c r="AR119" s="129" t="s">
        <v>82</v>
      </c>
      <c r="AT119" s="130" t="s">
        <v>73</v>
      </c>
      <c r="AU119" s="130" t="s">
        <v>74</v>
      </c>
      <c r="AY119" s="129" t="s">
        <v>136</v>
      </c>
      <c r="BK119" s="131">
        <f>BK120+BK144+BK148+BK156+BK166+BK172</f>
        <v>658055.46</v>
      </c>
    </row>
    <row r="120" spans="2:65" s="9" customFormat="1" ht="19.899999999999999" customHeight="1">
      <c r="B120" s="122"/>
      <c r="C120" s="123"/>
      <c r="D120" s="132" t="s">
        <v>114</v>
      </c>
      <c r="E120" s="132"/>
      <c r="F120" s="132"/>
      <c r="G120" s="132"/>
      <c r="H120" s="132"/>
      <c r="I120" s="132"/>
      <c r="J120" s="132"/>
      <c r="K120" s="132"/>
      <c r="L120" s="132"/>
      <c r="M120" s="132"/>
      <c r="N120" s="205">
        <f>BK120</f>
        <v>223081.7</v>
      </c>
      <c r="O120" s="206"/>
      <c r="P120" s="206"/>
      <c r="Q120" s="206"/>
      <c r="R120" s="125"/>
      <c r="T120" s="126"/>
      <c r="U120" s="123"/>
      <c r="V120" s="123"/>
      <c r="W120" s="127">
        <f>SUM(W121:W143)</f>
        <v>0</v>
      </c>
      <c r="X120" s="123"/>
      <c r="Y120" s="127">
        <f>SUM(Y121:Y143)</f>
        <v>1.6060999999999999E-2</v>
      </c>
      <c r="Z120" s="123"/>
      <c r="AA120" s="128">
        <f>SUM(AA121:AA143)</f>
        <v>11.445</v>
      </c>
      <c r="AR120" s="129" t="s">
        <v>82</v>
      </c>
      <c r="AT120" s="130" t="s">
        <v>73</v>
      </c>
      <c r="AU120" s="130" t="s">
        <v>82</v>
      </c>
      <c r="AY120" s="129" t="s">
        <v>136</v>
      </c>
      <c r="BK120" s="131">
        <f>SUM(BK121:BK143)</f>
        <v>223081.7</v>
      </c>
    </row>
    <row r="121" spans="2:65" s="1" customFormat="1" ht="28.9" customHeight="1">
      <c r="B121" s="133"/>
      <c r="C121" s="134" t="s">
        <v>82</v>
      </c>
      <c r="D121" s="134" t="s">
        <v>137</v>
      </c>
      <c r="E121" s="135" t="s">
        <v>337</v>
      </c>
      <c r="F121" s="188" t="s">
        <v>338</v>
      </c>
      <c r="G121" s="188"/>
      <c r="H121" s="188"/>
      <c r="I121" s="188"/>
      <c r="J121" s="136" t="s">
        <v>140</v>
      </c>
      <c r="K121" s="137">
        <v>43</v>
      </c>
      <c r="L121" s="189">
        <v>41.9</v>
      </c>
      <c r="M121" s="189"/>
      <c r="N121" s="189">
        <f t="shared" ref="N121:N143" si="0">ROUND(L121*K121,2)</f>
        <v>1801.7</v>
      </c>
      <c r="O121" s="189"/>
      <c r="P121" s="189"/>
      <c r="Q121" s="189"/>
      <c r="R121" s="138"/>
      <c r="T121" s="139" t="s">
        <v>5</v>
      </c>
      <c r="U121" s="40" t="s">
        <v>39</v>
      </c>
      <c r="V121" s="140">
        <v>0</v>
      </c>
      <c r="W121" s="140">
        <f t="shared" ref="W121:W143" si="1">V121*K121</f>
        <v>0</v>
      </c>
      <c r="X121" s="140">
        <v>0</v>
      </c>
      <c r="Y121" s="140">
        <f t="shared" ref="Y121:Y143" si="2">X121*K121</f>
        <v>0</v>
      </c>
      <c r="Z121" s="140">
        <v>0.255</v>
      </c>
      <c r="AA121" s="141">
        <f t="shared" ref="AA121:AA143" si="3">Z121*K121</f>
        <v>10.965</v>
      </c>
      <c r="AR121" s="17" t="s">
        <v>141</v>
      </c>
      <c r="AT121" s="17" t="s">
        <v>137</v>
      </c>
      <c r="AU121" s="17" t="s">
        <v>102</v>
      </c>
      <c r="AY121" s="17" t="s">
        <v>136</v>
      </c>
      <c r="BE121" s="142">
        <f t="shared" ref="BE121:BE143" si="4">IF(U121="základní",N121,0)</f>
        <v>1801.7</v>
      </c>
      <c r="BF121" s="142">
        <f t="shared" ref="BF121:BF143" si="5">IF(U121="snížená",N121,0)</f>
        <v>0</v>
      </c>
      <c r="BG121" s="142">
        <f t="shared" ref="BG121:BG143" si="6">IF(U121="zákl. přenesená",N121,0)</f>
        <v>0</v>
      </c>
      <c r="BH121" s="142">
        <f t="shared" ref="BH121:BH143" si="7">IF(U121="sníž. přenesená",N121,0)</f>
        <v>0</v>
      </c>
      <c r="BI121" s="142">
        <f t="shared" ref="BI121:BI143" si="8">IF(U121="nulová",N121,0)</f>
        <v>0</v>
      </c>
      <c r="BJ121" s="17" t="s">
        <v>82</v>
      </c>
      <c r="BK121" s="142">
        <f t="shared" ref="BK121:BK143" si="9">ROUND(L121*K121,2)</f>
        <v>1801.7</v>
      </c>
      <c r="BL121" s="17" t="s">
        <v>141</v>
      </c>
      <c r="BM121" s="17" t="s">
        <v>409</v>
      </c>
    </row>
    <row r="122" spans="2:65" s="1" customFormat="1" ht="28.9" customHeight="1">
      <c r="B122" s="133"/>
      <c r="C122" s="134" t="s">
        <v>102</v>
      </c>
      <c r="D122" s="134" t="s">
        <v>137</v>
      </c>
      <c r="E122" s="135" t="s">
        <v>138</v>
      </c>
      <c r="F122" s="188" t="s">
        <v>139</v>
      </c>
      <c r="G122" s="188"/>
      <c r="H122" s="188"/>
      <c r="I122" s="188"/>
      <c r="J122" s="136" t="s">
        <v>140</v>
      </c>
      <c r="K122" s="137">
        <v>1.5</v>
      </c>
      <c r="L122" s="189">
        <v>45.9</v>
      </c>
      <c r="M122" s="189"/>
      <c r="N122" s="189">
        <f t="shared" si="0"/>
        <v>68.849999999999994</v>
      </c>
      <c r="O122" s="189"/>
      <c r="P122" s="189"/>
      <c r="Q122" s="189"/>
      <c r="R122" s="138"/>
      <c r="T122" s="139" t="s">
        <v>5</v>
      </c>
      <c r="U122" s="40" t="s">
        <v>39</v>
      </c>
      <c r="V122" s="140">
        <v>0</v>
      </c>
      <c r="W122" s="140">
        <f t="shared" si="1"/>
        <v>0</v>
      </c>
      <c r="X122" s="140">
        <v>0</v>
      </c>
      <c r="Y122" s="140">
        <f t="shared" si="2"/>
        <v>0</v>
      </c>
      <c r="Z122" s="140">
        <v>0.32</v>
      </c>
      <c r="AA122" s="141">
        <f t="shared" si="3"/>
        <v>0.48</v>
      </c>
      <c r="AR122" s="17" t="s">
        <v>141</v>
      </c>
      <c r="AT122" s="17" t="s">
        <v>137</v>
      </c>
      <c r="AU122" s="17" t="s">
        <v>102</v>
      </c>
      <c r="AY122" s="17" t="s">
        <v>136</v>
      </c>
      <c r="BE122" s="142">
        <f t="shared" si="4"/>
        <v>68.849999999999994</v>
      </c>
      <c r="BF122" s="142">
        <f t="shared" si="5"/>
        <v>0</v>
      </c>
      <c r="BG122" s="142">
        <f t="shared" si="6"/>
        <v>0</v>
      </c>
      <c r="BH122" s="142">
        <f t="shared" si="7"/>
        <v>0</v>
      </c>
      <c r="BI122" s="142">
        <f t="shared" si="8"/>
        <v>0</v>
      </c>
      <c r="BJ122" s="17" t="s">
        <v>82</v>
      </c>
      <c r="BK122" s="142">
        <f t="shared" si="9"/>
        <v>68.849999999999994</v>
      </c>
      <c r="BL122" s="17" t="s">
        <v>141</v>
      </c>
      <c r="BM122" s="17" t="s">
        <v>410</v>
      </c>
    </row>
    <row r="123" spans="2:65" s="1" customFormat="1" ht="40.15" customHeight="1">
      <c r="B123" s="133"/>
      <c r="C123" s="134" t="s">
        <v>146</v>
      </c>
      <c r="D123" s="134" t="s">
        <v>137</v>
      </c>
      <c r="E123" s="135" t="s">
        <v>151</v>
      </c>
      <c r="F123" s="188" t="s">
        <v>152</v>
      </c>
      <c r="G123" s="188"/>
      <c r="H123" s="188"/>
      <c r="I123" s="188"/>
      <c r="J123" s="136" t="s">
        <v>153</v>
      </c>
      <c r="K123" s="137">
        <v>232.29</v>
      </c>
      <c r="L123" s="189">
        <v>74.5</v>
      </c>
      <c r="M123" s="189"/>
      <c r="N123" s="189">
        <f t="shared" si="0"/>
        <v>17305.61</v>
      </c>
      <c r="O123" s="189"/>
      <c r="P123" s="189"/>
      <c r="Q123" s="189"/>
      <c r="R123" s="138"/>
      <c r="T123" s="139" t="s">
        <v>5</v>
      </c>
      <c r="U123" s="40" t="s">
        <v>39</v>
      </c>
      <c r="V123" s="140">
        <v>0</v>
      </c>
      <c r="W123" s="140">
        <f t="shared" si="1"/>
        <v>0</v>
      </c>
      <c r="X123" s="140">
        <v>0</v>
      </c>
      <c r="Y123" s="140">
        <f t="shared" si="2"/>
        <v>0</v>
      </c>
      <c r="Z123" s="140">
        <v>0</v>
      </c>
      <c r="AA123" s="141">
        <f t="shared" si="3"/>
        <v>0</v>
      </c>
      <c r="AR123" s="17" t="s">
        <v>141</v>
      </c>
      <c r="AT123" s="17" t="s">
        <v>137</v>
      </c>
      <c r="AU123" s="17" t="s">
        <v>102</v>
      </c>
      <c r="AY123" s="17" t="s">
        <v>136</v>
      </c>
      <c r="BE123" s="142">
        <f t="shared" si="4"/>
        <v>17305.61</v>
      </c>
      <c r="BF123" s="142">
        <f t="shared" si="5"/>
        <v>0</v>
      </c>
      <c r="BG123" s="142">
        <f t="shared" si="6"/>
        <v>0</v>
      </c>
      <c r="BH123" s="142">
        <f t="shared" si="7"/>
        <v>0</v>
      </c>
      <c r="BI123" s="142">
        <f t="shared" si="8"/>
        <v>0</v>
      </c>
      <c r="BJ123" s="17" t="s">
        <v>82</v>
      </c>
      <c r="BK123" s="142">
        <f t="shared" si="9"/>
        <v>17305.61</v>
      </c>
      <c r="BL123" s="17" t="s">
        <v>141</v>
      </c>
      <c r="BM123" s="17" t="s">
        <v>411</v>
      </c>
    </row>
    <row r="124" spans="2:65" s="1" customFormat="1" ht="28.9" customHeight="1">
      <c r="B124" s="133"/>
      <c r="C124" s="134" t="s">
        <v>141</v>
      </c>
      <c r="D124" s="134" t="s">
        <v>137</v>
      </c>
      <c r="E124" s="135" t="s">
        <v>160</v>
      </c>
      <c r="F124" s="188" t="s">
        <v>161</v>
      </c>
      <c r="G124" s="188"/>
      <c r="H124" s="188"/>
      <c r="I124" s="188"/>
      <c r="J124" s="136" t="s">
        <v>153</v>
      </c>
      <c r="K124" s="137">
        <v>11.52</v>
      </c>
      <c r="L124" s="189">
        <v>566</v>
      </c>
      <c r="M124" s="189"/>
      <c r="N124" s="189">
        <f t="shared" si="0"/>
        <v>6520.32</v>
      </c>
      <c r="O124" s="189"/>
      <c r="P124" s="189"/>
      <c r="Q124" s="189"/>
      <c r="R124" s="138"/>
      <c r="T124" s="139" t="s">
        <v>5</v>
      </c>
      <c r="U124" s="40" t="s">
        <v>39</v>
      </c>
      <c r="V124" s="140">
        <v>0</v>
      </c>
      <c r="W124" s="140">
        <f t="shared" si="1"/>
        <v>0</v>
      </c>
      <c r="X124" s="140">
        <v>0</v>
      </c>
      <c r="Y124" s="140">
        <f t="shared" si="2"/>
        <v>0</v>
      </c>
      <c r="Z124" s="140">
        <v>0</v>
      </c>
      <c r="AA124" s="141">
        <f t="shared" si="3"/>
        <v>0</v>
      </c>
      <c r="AR124" s="17" t="s">
        <v>141</v>
      </c>
      <c r="AT124" s="17" t="s">
        <v>137</v>
      </c>
      <c r="AU124" s="17" t="s">
        <v>102</v>
      </c>
      <c r="AY124" s="17" t="s">
        <v>136</v>
      </c>
      <c r="BE124" s="142">
        <f t="shared" si="4"/>
        <v>6520.32</v>
      </c>
      <c r="BF124" s="142">
        <f t="shared" si="5"/>
        <v>0</v>
      </c>
      <c r="BG124" s="142">
        <f t="shared" si="6"/>
        <v>0</v>
      </c>
      <c r="BH124" s="142">
        <f t="shared" si="7"/>
        <v>0</v>
      </c>
      <c r="BI124" s="142">
        <f t="shared" si="8"/>
        <v>0</v>
      </c>
      <c r="BJ124" s="17" t="s">
        <v>82</v>
      </c>
      <c r="BK124" s="142">
        <f t="shared" si="9"/>
        <v>6520.32</v>
      </c>
      <c r="BL124" s="17" t="s">
        <v>141</v>
      </c>
      <c r="BM124" s="17" t="s">
        <v>412</v>
      </c>
    </row>
    <row r="125" spans="2:65" s="1" customFormat="1" ht="28.9" customHeight="1">
      <c r="B125" s="133"/>
      <c r="C125" s="134" t="s">
        <v>155</v>
      </c>
      <c r="D125" s="134" t="s">
        <v>137</v>
      </c>
      <c r="E125" s="135" t="s">
        <v>168</v>
      </c>
      <c r="F125" s="188" t="s">
        <v>169</v>
      </c>
      <c r="G125" s="188"/>
      <c r="H125" s="188"/>
      <c r="I125" s="188"/>
      <c r="J125" s="136" t="s">
        <v>153</v>
      </c>
      <c r="K125" s="137">
        <v>229.41</v>
      </c>
      <c r="L125" s="189">
        <v>227</v>
      </c>
      <c r="M125" s="189"/>
      <c r="N125" s="189">
        <f t="shared" si="0"/>
        <v>52076.07</v>
      </c>
      <c r="O125" s="189"/>
      <c r="P125" s="189"/>
      <c r="Q125" s="189"/>
      <c r="R125" s="138"/>
      <c r="T125" s="139" t="s">
        <v>5</v>
      </c>
      <c r="U125" s="40" t="s">
        <v>39</v>
      </c>
      <c r="V125" s="140">
        <v>0</v>
      </c>
      <c r="W125" s="140">
        <f t="shared" si="1"/>
        <v>0</v>
      </c>
      <c r="X125" s="140">
        <v>0</v>
      </c>
      <c r="Y125" s="140">
        <f t="shared" si="2"/>
        <v>0</v>
      </c>
      <c r="Z125" s="140">
        <v>0</v>
      </c>
      <c r="AA125" s="141">
        <f t="shared" si="3"/>
        <v>0</v>
      </c>
      <c r="AR125" s="17" t="s">
        <v>141</v>
      </c>
      <c r="AT125" s="17" t="s">
        <v>137</v>
      </c>
      <c r="AU125" s="17" t="s">
        <v>102</v>
      </c>
      <c r="AY125" s="17" t="s">
        <v>136</v>
      </c>
      <c r="BE125" s="142">
        <f t="shared" si="4"/>
        <v>52076.07</v>
      </c>
      <c r="BF125" s="142">
        <f t="shared" si="5"/>
        <v>0</v>
      </c>
      <c r="BG125" s="142">
        <f t="shared" si="6"/>
        <v>0</v>
      </c>
      <c r="BH125" s="142">
        <f t="shared" si="7"/>
        <v>0</v>
      </c>
      <c r="BI125" s="142">
        <f t="shared" si="8"/>
        <v>0</v>
      </c>
      <c r="BJ125" s="17" t="s">
        <v>82</v>
      </c>
      <c r="BK125" s="142">
        <f t="shared" si="9"/>
        <v>52076.07</v>
      </c>
      <c r="BL125" s="17" t="s">
        <v>141</v>
      </c>
      <c r="BM125" s="17" t="s">
        <v>413</v>
      </c>
    </row>
    <row r="126" spans="2:65" s="1" customFormat="1" ht="40.15" customHeight="1">
      <c r="B126" s="133"/>
      <c r="C126" s="134" t="s">
        <v>159</v>
      </c>
      <c r="D126" s="134" t="s">
        <v>137</v>
      </c>
      <c r="E126" s="135" t="s">
        <v>172</v>
      </c>
      <c r="F126" s="188" t="s">
        <v>173</v>
      </c>
      <c r="G126" s="188"/>
      <c r="H126" s="188"/>
      <c r="I126" s="188"/>
      <c r="J126" s="136" t="s">
        <v>153</v>
      </c>
      <c r="K126" s="137">
        <v>2294.1</v>
      </c>
      <c r="L126" s="189">
        <v>17.2</v>
      </c>
      <c r="M126" s="189"/>
      <c r="N126" s="189">
        <f t="shared" si="0"/>
        <v>39458.519999999997</v>
      </c>
      <c r="O126" s="189"/>
      <c r="P126" s="189"/>
      <c r="Q126" s="189"/>
      <c r="R126" s="138"/>
      <c r="T126" s="139" t="s">
        <v>5</v>
      </c>
      <c r="U126" s="40" t="s">
        <v>39</v>
      </c>
      <c r="V126" s="140">
        <v>0</v>
      </c>
      <c r="W126" s="140">
        <f t="shared" si="1"/>
        <v>0</v>
      </c>
      <c r="X126" s="140">
        <v>0</v>
      </c>
      <c r="Y126" s="140">
        <f t="shared" si="2"/>
        <v>0</v>
      </c>
      <c r="Z126" s="140">
        <v>0</v>
      </c>
      <c r="AA126" s="141">
        <f t="shared" si="3"/>
        <v>0</v>
      </c>
      <c r="AR126" s="17" t="s">
        <v>141</v>
      </c>
      <c r="AT126" s="17" t="s">
        <v>137</v>
      </c>
      <c r="AU126" s="17" t="s">
        <v>102</v>
      </c>
      <c r="AY126" s="17" t="s">
        <v>136</v>
      </c>
      <c r="BE126" s="142">
        <f t="shared" si="4"/>
        <v>39458.519999999997</v>
      </c>
      <c r="BF126" s="142">
        <f t="shared" si="5"/>
        <v>0</v>
      </c>
      <c r="BG126" s="142">
        <f t="shared" si="6"/>
        <v>0</v>
      </c>
      <c r="BH126" s="142">
        <f t="shared" si="7"/>
        <v>0</v>
      </c>
      <c r="BI126" s="142">
        <f t="shared" si="8"/>
        <v>0</v>
      </c>
      <c r="BJ126" s="17" t="s">
        <v>82</v>
      </c>
      <c r="BK126" s="142">
        <f t="shared" si="9"/>
        <v>39458.519999999997</v>
      </c>
      <c r="BL126" s="17" t="s">
        <v>141</v>
      </c>
      <c r="BM126" s="17" t="s">
        <v>414</v>
      </c>
    </row>
    <row r="127" spans="2:65" s="1" customFormat="1" ht="28.9" customHeight="1">
      <c r="B127" s="133"/>
      <c r="C127" s="134" t="s">
        <v>163</v>
      </c>
      <c r="D127" s="134" t="s">
        <v>137</v>
      </c>
      <c r="E127" s="135" t="s">
        <v>176</v>
      </c>
      <c r="F127" s="188" t="s">
        <v>177</v>
      </c>
      <c r="G127" s="188"/>
      <c r="H127" s="188"/>
      <c r="I127" s="188"/>
      <c r="J127" s="136" t="s">
        <v>153</v>
      </c>
      <c r="K127" s="137">
        <v>243.81</v>
      </c>
      <c r="L127" s="189">
        <v>54.3</v>
      </c>
      <c r="M127" s="189"/>
      <c r="N127" s="189">
        <f t="shared" si="0"/>
        <v>13238.88</v>
      </c>
      <c r="O127" s="189"/>
      <c r="P127" s="189"/>
      <c r="Q127" s="189"/>
      <c r="R127" s="138"/>
      <c r="T127" s="139" t="s">
        <v>5</v>
      </c>
      <c r="U127" s="40" t="s">
        <v>39</v>
      </c>
      <c r="V127" s="140">
        <v>0</v>
      </c>
      <c r="W127" s="140">
        <f t="shared" si="1"/>
        <v>0</v>
      </c>
      <c r="X127" s="140">
        <v>0</v>
      </c>
      <c r="Y127" s="140">
        <f t="shared" si="2"/>
        <v>0</v>
      </c>
      <c r="Z127" s="140">
        <v>0</v>
      </c>
      <c r="AA127" s="141">
        <f t="shared" si="3"/>
        <v>0</v>
      </c>
      <c r="AR127" s="17" t="s">
        <v>141</v>
      </c>
      <c r="AT127" s="17" t="s">
        <v>137</v>
      </c>
      <c r="AU127" s="17" t="s">
        <v>102</v>
      </c>
      <c r="AY127" s="17" t="s">
        <v>136</v>
      </c>
      <c r="BE127" s="142">
        <f t="shared" si="4"/>
        <v>13238.88</v>
      </c>
      <c r="BF127" s="142">
        <f t="shared" si="5"/>
        <v>0</v>
      </c>
      <c r="BG127" s="142">
        <f t="shared" si="6"/>
        <v>0</v>
      </c>
      <c r="BH127" s="142">
        <f t="shared" si="7"/>
        <v>0</v>
      </c>
      <c r="BI127" s="142">
        <f t="shared" si="8"/>
        <v>0</v>
      </c>
      <c r="BJ127" s="17" t="s">
        <v>82</v>
      </c>
      <c r="BK127" s="142">
        <f t="shared" si="9"/>
        <v>13238.88</v>
      </c>
      <c r="BL127" s="17" t="s">
        <v>141</v>
      </c>
      <c r="BM127" s="17" t="s">
        <v>415</v>
      </c>
    </row>
    <row r="128" spans="2:65" s="1" customFormat="1" ht="28.9" customHeight="1">
      <c r="B128" s="133"/>
      <c r="C128" s="134" t="s">
        <v>167</v>
      </c>
      <c r="D128" s="134" t="s">
        <v>137</v>
      </c>
      <c r="E128" s="135" t="s">
        <v>180</v>
      </c>
      <c r="F128" s="188" t="s">
        <v>181</v>
      </c>
      <c r="G128" s="188"/>
      <c r="H128" s="188"/>
      <c r="I128" s="188"/>
      <c r="J128" s="136" t="s">
        <v>182</v>
      </c>
      <c r="K128" s="137">
        <v>412.93799999999999</v>
      </c>
      <c r="L128" s="189">
        <v>140</v>
      </c>
      <c r="M128" s="189"/>
      <c r="N128" s="189">
        <f t="shared" si="0"/>
        <v>57811.32</v>
      </c>
      <c r="O128" s="189"/>
      <c r="P128" s="189"/>
      <c r="Q128" s="189"/>
      <c r="R128" s="138"/>
      <c r="T128" s="139" t="s">
        <v>5</v>
      </c>
      <c r="U128" s="40" t="s">
        <v>39</v>
      </c>
      <c r="V128" s="140">
        <v>0</v>
      </c>
      <c r="W128" s="140">
        <f t="shared" si="1"/>
        <v>0</v>
      </c>
      <c r="X128" s="140">
        <v>0</v>
      </c>
      <c r="Y128" s="140">
        <f t="shared" si="2"/>
        <v>0</v>
      </c>
      <c r="Z128" s="140">
        <v>0</v>
      </c>
      <c r="AA128" s="141">
        <f t="shared" si="3"/>
        <v>0</v>
      </c>
      <c r="AR128" s="17" t="s">
        <v>141</v>
      </c>
      <c r="AT128" s="17" t="s">
        <v>137</v>
      </c>
      <c r="AU128" s="17" t="s">
        <v>102</v>
      </c>
      <c r="AY128" s="17" t="s">
        <v>136</v>
      </c>
      <c r="BE128" s="142">
        <f t="shared" si="4"/>
        <v>57811.32</v>
      </c>
      <c r="BF128" s="142">
        <f t="shared" si="5"/>
        <v>0</v>
      </c>
      <c r="BG128" s="142">
        <f t="shared" si="6"/>
        <v>0</v>
      </c>
      <c r="BH128" s="142">
        <f t="shared" si="7"/>
        <v>0</v>
      </c>
      <c r="BI128" s="142">
        <f t="shared" si="8"/>
        <v>0</v>
      </c>
      <c r="BJ128" s="17" t="s">
        <v>82</v>
      </c>
      <c r="BK128" s="142">
        <f t="shared" si="9"/>
        <v>57811.32</v>
      </c>
      <c r="BL128" s="17" t="s">
        <v>141</v>
      </c>
      <c r="BM128" s="17" t="s">
        <v>416</v>
      </c>
    </row>
    <row r="129" spans="2:65" s="1" customFormat="1" ht="28.9" customHeight="1">
      <c r="B129" s="133"/>
      <c r="C129" s="134" t="s">
        <v>171</v>
      </c>
      <c r="D129" s="134" t="s">
        <v>137</v>
      </c>
      <c r="E129" s="135" t="s">
        <v>185</v>
      </c>
      <c r="F129" s="188" t="s">
        <v>186</v>
      </c>
      <c r="G129" s="188"/>
      <c r="H129" s="188"/>
      <c r="I129" s="188"/>
      <c r="J129" s="136" t="s">
        <v>153</v>
      </c>
      <c r="K129" s="137">
        <v>11.2</v>
      </c>
      <c r="L129" s="189">
        <v>450</v>
      </c>
      <c r="M129" s="189"/>
      <c r="N129" s="189">
        <f t="shared" si="0"/>
        <v>5040</v>
      </c>
      <c r="O129" s="189"/>
      <c r="P129" s="189"/>
      <c r="Q129" s="189"/>
      <c r="R129" s="138"/>
      <c r="T129" s="139" t="s">
        <v>5</v>
      </c>
      <c r="U129" s="40" t="s">
        <v>39</v>
      </c>
      <c r="V129" s="140">
        <v>0</v>
      </c>
      <c r="W129" s="140">
        <f t="shared" si="1"/>
        <v>0</v>
      </c>
      <c r="X129" s="140">
        <v>0</v>
      </c>
      <c r="Y129" s="140">
        <f t="shared" si="2"/>
        <v>0</v>
      </c>
      <c r="Z129" s="140">
        <v>0</v>
      </c>
      <c r="AA129" s="141">
        <f t="shared" si="3"/>
        <v>0</v>
      </c>
      <c r="AR129" s="17" t="s">
        <v>141</v>
      </c>
      <c r="AT129" s="17" t="s">
        <v>137</v>
      </c>
      <c r="AU129" s="17" t="s">
        <v>102</v>
      </c>
      <c r="AY129" s="17" t="s">
        <v>136</v>
      </c>
      <c r="BE129" s="142">
        <f t="shared" si="4"/>
        <v>5040</v>
      </c>
      <c r="BF129" s="142">
        <f t="shared" si="5"/>
        <v>0</v>
      </c>
      <c r="BG129" s="142">
        <f t="shared" si="6"/>
        <v>0</v>
      </c>
      <c r="BH129" s="142">
        <f t="shared" si="7"/>
        <v>0</v>
      </c>
      <c r="BI129" s="142">
        <f t="shared" si="8"/>
        <v>0</v>
      </c>
      <c r="BJ129" s="17" t="s">
        <v>82</v>
      </c>
      <c r="BK129" s="142">
        <f t="shared" si="9"/>
        <v>5040</v>
      </c>
      <c r="BL129" s="17" t="s">
        <v>141</v>
      </c>
      <c r="BM129" s="17" t="s">
        <v>417</v>
      </c>
    </row>
    <row r="130" spans="2:65" s="1" customFormat="1" ht="28.9" customHeight="1">
      <c r="B130" s="133"/>
      <c r="C130" s="134" t="s">
        <v>175</v>
      </c>
      <c r="D130" s="134" t="s">
        <v>137</v>
      </c>
      <c r="E130" s="135" t="s">
        <v>356</v>
      </c>
      <c r="F130" s="188" t="s">
        <v>357</v>
      </c>
      <c r="G130" s="188"/>
      <c r="H130" s="188"/>
      <c r="I130" s="188"/>
      <c r="J130" s="136" t="s">
        <v>153</v>
      </c>
      <c r="K130" s="137">
        <v>14.4</v>
      </c>
      <c r="L130" s="189">
        <v>79.5</v>
      </c>
      <c r="M130" s="189"/>
      <c r="N130" s="189">
        <f t="shared" si="0"/>
        <v>1144.8</v>
      </c>
      <c r="O130" s="189"/>
      <c r="P130" s="189"/>
      <c r="Q130" s="189"/>
      <c r="R130" s="138"/>
      <c r="T130" s="139" t="s">
        <v>5</v>
      </c>
      <c r="U130" s="40" t="s">
        <v>39</v>
      </c>
      <c r="V130" s="140">
        <v>0</v>
      </c>
      <c r="W130" s="140">
        <f t="shared" si="1"/>
        <v>0</v>
      </c>
      <c r="X130" s="140">
        <v>0</v>
      </c>
      <c r="Y130" s="140">
        <f t="shared" si="2"/>
        <v>0</v>
      </c>
      <c r="Z130" s="140">
        <v>0</v>
      </c>
      <c r="AA130" s="141">
        <f t="shared" si="3"/>
        <v>0</v>
      </c>
      <c r="AR130" s="17" t="s">
        <v>141</v>
      </c>
      <c r="AT130" s="17" t="s">
        <v>137</v>
      </c>
      <c r="AU130" s="17" t="s">
        <v>102</v>
      </c>
      <c r="AY130" s="17" t="s">
        <v>136</v>
      </c>
      <c r="BE130" s="142">
        <f t="shared" si="4"/>
        <v>1144.8</v>
      </c>
      <c r="BF130" s="142">
        <f t="shared" si="5"/>
        <v>0</v>
      </c>
      <c r="BG130" s="142">
        <f t="shared" si="6"/>
        <v>0</v>
      </c>
      <c r="BH130" s="142">
        <f t="shared" si="7"/>
        <v>0</v>
      </c>
      <c r="BI130" s="142">
        <f t="shared" si="8"/>
        <v>0</v>
      </c>
      <c r="BJ130" s="17" t="s">
        <v>82</v>
      </c>
      <c r="BK130" s="142">
        <f t="shared" si="9"/>
        <v>1144.8</v>
      </c>
      <c r="BL130" s="17" t="s">
        <v>141</v>
      </c>
      <c r="BM130" s="17" t="s">
        <v>418</v>
      </c>
    </row>
    <row r="131" spans="2:65" s="1" customFormat="1" ht="40.15" customHeight="1">
      <c r="B131" s="133"/>
      <c r="C131" s="134" t="s">
        <v>179</v>
      </c>
      <c r="D131" s="134" t="s">
        <v>137</v>
      </c>
      <c r="E131" s="135" t="s">
        <v>189</v>
      </c>
      <c r="F131" s="188" t="s">
        <v>190</v>
      </c>
      <c r="G131" s="188"/>
      <c r="H131" s="188"/>
      <c r="I131" s="188"/>
      <c r="J131" s="136" t="s">
        <v>140</v>
      </c>
      <c r="K131" s="137">
        <v>112</v>
      </c>
      <c r="L131" s="189">
        <v>27.8</v>
      </c>
      <c r="M131" s="189"/>
      <c r="N131" s="189">
        <f t="shared" si="0"/>
        <v>3113.6</v>
      </c>
      <c r="O131" s="189"/>
      <c r="P131" s="189"/>
      <c r="Q131" s="189"/>
      <c r="R131" s="138"/>
      <c r="T131" s="139" t="s">
        <v>5</v>
      </c>
      <c r="U131" s="40" t="s">
        <v>39</v>
      </c>
      <c r="V131" s="140">
        <v>0</v>
      </c>
      <c r="W131" s="140">
        <f t="shared" si="1"/>
        <v>0</v>
      </c>
      <c r="X131" s="140">
        <v>0</v>
      </c>
      <c r="Y131" s="140">
        <f t="shared" si="2"/>
        <v>0</v>
      </c>
      <c r="Z131" s="140">
        <v>0</v>
      </c>
      <c r="AA131" s="141">
        <f t="shared" si="3"/>
        <v>0</v>
      </c>
      <c r="AR131" s="17" t="s">
        <v>141</v>
      </c>
      <c r="AT131" s="17" t="s">
        <v>137</v>
      </c>
      <c r="AU131" s="17" t="s">
        <v>102</v>
      </c>
      <c r="AY131" s="17" t="s">
        <v>136</v>
      </c>
      <c r="BE131" s="142">
        <f t="shared" si="4"/>
        <v>3113.6</v>
      </c>
      <c r="BF131" s="142">
        <f t="shared" si="5"/>
        <v>0</v>
      </c>
      <c r="BG131" s="142">
        <f t="shared" si="6"/>
        <v>0</v>
      </c>
      <c r="BH131" s="142">
        <f t="shared" si="7"/>
        <v>0</v>
      </c>
      <c r="BI131" s="142">
        <f t="shared" si="8"/>
        <v>0</v>
      </c>
      <c r="BJ131" s="17" t="s">
        <v>82</v>
      </c>
      <c r="BK131" s="142">
        <f t="shared" si="9"/>
        <v>3113.6</v>
      </c>
      <c r="BL131" s="17" t="s">
        <v>141</v>
      </c>
      <c r="BM131" s="17" t="s">
        <v>419</v>
      </c>
    </row>
    <row r="132" spans="2:65" s="1" customFormat="1" ht="40.15" customHeight="1">
      <c r="B132" s="133"/>
      <c r="C132" s="134" t="s">
        <v>184</v>
      </c>
      <c r="D132" s="134" t="s">
        <v>137</v>
      </c>
      <c r="E132" s="135" t="s">
        <v>193</v>
      </c>
      <c r="F132" s="188" t="s">
        <v>194</v>
      </c>
      <c r="G132" s="188"/>
      <c r="H132" s="188"/>
      <c r="I132" s="188"/>
      <c r="J132" s="136" t="s">
        <v>140</v>
      </c>
      <c r="K132" s="137">
        <v>112</v>
      </c>
      <c r="L132" s="189">
        <v>15.4</v>
      </c>
      <c r="M132" s="189"/>
      <c r="N132" s="189">
        <f t="shared" si="0"/>
        <v>1724.8</v>
      </c>
      <c r="O132" s="189"/>
      <c r="P132" s="189"/>
      <c r="Q132" s="189"/>
      <c r="R132" s="138"/>
      <c r="T132" s="139" t="s">
        <v>5</v>
      </c>
      <c r="U132" s="40" t="s">
        <v>39</v>
      </c>
      <c r="V132" s="140">
        <v>0</v>
      </c>
      <c r="W132" s="140">
        <f t="shared" si="1"/>
        <v>0</v>
      </c>
      <c r="X132" s="140">
        <v>0</v>
      </c>
      <c r="Y132" s="140">
        <f t="shared" si="2"/>
        <v>0</v>
      </c>
      <c r="Z132" s="140">
        <v>0</v>
      </c>
      <c r="AA132" s="141">
        <f t="shared" si="3"/>
        <v>0</v>
      </c>
      <c r="AR132" s="17" t="s">
        <v>141</v>
      </c>
      <c r="AT132" s="17" t="s">
        <v>137</v>
      </c>
      <c r="AU132" s="17" t="s">
        <v>102</v>
      </c>
      <c r="AY132" s="17" t="s">
        <v>136</v>
      </c>
      <c r="BE132" s="142">
        <f t="shared" si="4"/>
        <v>1724.8</v>
      </c>
      <c r="BF132" s="142">
        <f t="shared" si="5"/>
        <v>0</v>
      </c>
      <c r="BG132" s="142">
        <f t="shared" si="6"/>
        <v>0</v>
      </c>
      <c r="BH132" s="142">
        <f t="shared" si="7"/>
        <v>0</v>
      </c>
      <c r="BI132" s="142">
        <f t="shared" si="8"/>
        <v>0</v>
      </c>
      <c r="BJ132" s="17" t="s">
        <v>82</v>
      </c>
      <c r="BK132" s="142">
        <f t="shared" si="9"/>
        <v>1724.8</v>
      </c>
      <c r="BL132" s="17" t="s">
        <v>141</v>
      </c>
      <c r="BM132" s="17" t="s">
        <v>420</v>
      </c>
    </row>
    <row r="133" spans="2:65" s="1" customFormat="1" ht="20.45" customHeight="1">
      <c r="B133" s="133"/>
      <c r="C133" s="143" t="s">
        <v>188</v>
      </c>
      <c r="D133" s="143" t="s">
        <v>196</v>
      </c>
      <c r="E133" s="144" t="s">
        <v>197</v>
      </c>
      <c r="F133" s="201" t="s">
        <v>198</v>
      </c>
      <c r="G133" s="201"/>
      <c r="H133" s="201"/>
      <c r="I133" s="201"/>
      <c r="J133" s="145" t="s">
        <v>199</v>
      </c>
      <c r="K133" s="146">
        <v>3.4609999999999999</v>
      </c>
      <c r="L133" s="192">
        <v>90.9</v>
      </c>
      <c r="M133" s="192"/>
      <c r="N133" s="192">
        <f t="shared" si="0"/>
        <v>314.60000000000002</v>
      </c>
      <c r="O133" s="189"/>
      <c r="P133" s="189"/>
      <c r="Q133" s="189"/>
      <c r="R133" s="138"/>
      <c r="T133" s="139" t="s">
        <v>5</v>
      </c>
      <c r="U133" s="40" t="s">
        <v>39</v>
      </c>
      <c r="V133" s="140">
        <v>0</v>
      </c>
      <c r="W133" s="140">
        <f t="shared" si="1"/>
        <v>0</v>
      </c>
      <c r="X133" s="140">
        <v>1E-3</v>
      </c>
      <c r="Y133" s="140">
        <f t="shared" si="2"/>
        <v>3.4610000000000001E-3</v>
      </c>
      <c r="Z133" s="140">
        <v>0</v>
      </c>
      <c r="AA133" s="141">
        <f t="shared" si="3"/>
        <v>0</v>
      </c>
      <c r="AR133" s="17" t="s">
        <v>167</v>
      </c>
      <c r="AT133" s="17" t="s">
        <v>196</v>
      </c>
      <c r="AU133" s="17" t="s">
        <v>102</v>
      </c>
      <c r="AY133" s="17" t="s">
        <v>136</v>
      </c>
      <c r="BE133" s="142">
        <f t="shared" si="4"/>
        <v>314.60000000000002</v>
      </c>
      <c r="BF133" s="142">
        <f t="shared" si="5"/>
        <v>0</v>
      </c>
      <c r="BG133" s="142">
        <f t="shared" si="6"/>
        <v>0</v>
      </c>
      <c r="BH133" s="142">
        <f t="shared" si="7"/>
        <v>0</v>
      </c>
      <c r="BI133" s="142">
        <f t="shared" si="8"/>
        <v>0</v>
      </c>
      <c r="BJ133" s="17" t="s">
        <v>82</v>
      </c>
      <c r="BK133" s="142">
        <f t="shared" si="9"/>
        <v>314.60000000000002</v>
      </c>
      <c r="BL133" s="17" t="s">
        <v>141</v>
      </c>
      <c r="BM133" s="17" t="s">
        <v>421</v>
      </c>
    </row>
    <row r="134" spans="2:65" s="1" customFormat="1" ht="28.9" customHeight="1">
      <c r="B134" s="133"/>
      <c r="C134" s="134" t="s">
        <v>192</v>
      </c>
      <c r="D134" s="134" t="s">
        <v>137</v>
      </c>
      <c r="E134" s="135" t="s">
        <v>202</v>
      </c>
      <c r="F134" s="188" t="s">
        <v>203</v>
      </c>
      <c r="G134" s="188"/>
      <c r="H134" s="188"/>
      <c r="I134" s="188"/>
      <c r="J134" s="136" t="s">
        <v>140</v>
      </c>
      <c r="K134" s="137">
        <v>489.2</v>
      </c>
      <c r="L134" s="189">
        <v>9.99</v>
      </c>
      <c r="M134" s="189"/>
      <c r="N134" s="189">
        <f t="shared" si="0"/>
        <v>4887.1099999999997</v>
      </c>
      <c r="O134" s="189"/>
      <c r="P134" s="189"/>
      <c r="Q134" s="189"/>
      <c r="R134" s="138"/>
      <c r="T134" s="139" t="s">
        <v>5</v>
      </c>
      <c r="U134" s="40" t="s">
        <v>39</v>
      </c>
      <c r="V134" s="140">
        <v>0</v>
      </c>
      <c r="W134" s="140">
        <f t="shared" si="1"/>
        <v>0</v>
      </c>
      <c r="X134" s="140">
        <v>0</v>
      </c>
      <c r="Y134" s="140">
        <f t="shared" si="2"/>
        <v>0</v>
      </c>
      <c r="Z134" s="140">
        <v>0</v>
      </c>
      <c r="AA134" s="141">
        <f t="shared" si="3"/>
        <v>0</v>
      </c>
      <c r="AR134" s="17" t="s">
        <v>141</v>
      </c>
      <c r="AT134" s="17" t="s">
        <v>137</v>
      </c>
      <c r="AU134" s="17" t="s">
        <v>102</v>
      </c>
      <c r="AY134" s="17" t="s">
        <v>136</v>
      </c>
      <c r="BE134" s="142">
        <f t="shared" si="4"/>
        <v>4887.1099999999997</v>
      </c>
      <c r="BF134" s="142">
        <f t="shared" si="5"/>
        <v>0</v>
      </c>
      <c r="BG134" s="142">
        <f t="shared" si="6"/>
        <v>0</v>
      </c>
      <c r="BH134" s="142">
        <f t="shared" si="7"/>
        <v>0</v>
      </c>
      <c r="BI134" s="142">
        <f t="shared" si="8"/>
        <v>0</v>
      </c>
      <c r="BJ134" s="17" t="s">
        <v>82</v>
      </c>
      <c r="BK134" s="142">
        <f t="shared" si="9"/>
        <v>4887.1099999999997</v>
      </c>
      <c r="BL134" s="17" t="s">
        <v>141</v>
      </c>
      <c r="BM134" s="17" t="s">
        <v>422</v>
      </c>
    </row>
    <row r="135" spans="2:65" s="1" customFormat="1" ht="40.15" customHeight="1">
      <c r="B135" s="133"/>
      <c r="C135" s="134" t="s">
        <v>11</v>
      </c>
      <c r="D135" s="134" t="s">
        <v>137</v>
      </c>
      <c r="E135" s="135" t="s">
        <v>206</v>
      </c>
      <c r="F135" s="188" t="s">
        <v>207</v>
      </c>
      <c r="G135" s="188"/>
      <c r="H135" s="188"/>
      <c r="I135" s="188"/>
      <c r="J135" s="136" t="s">
        <v>149</v>
      </c>
      <c r="K135" s="137">
        <v>30</v>
      </c>
      <c r="L135" s="189">
        <v>239</v>
      </c>
      <c r="M135" s="189"/>
      <c r="N135" s="189">
        <f t="shared" si="0"/>
        <v>7170</v>
      </c>
      <c r="O135" s="189"/>
      <c r="P135" s="189"/>
      <c r="Q135" s="189"/>
      <c r="R135" s="138"/>
      <c r="T135" s="139" t="s">
        <v>5</v>
      </c>
      <c r="U135" s="40" t="s">
        <v>39</v>
      </c>
      <c r="V135" s="140">
        <v>0</v>
      </c>
      <c r="W135" s="140">
        <f t="shared" si="1"/>
        <v>0</v>
      </c>
      <c r="X135" s="140">
        <v>0</v>
      </c>
      <c r="Y135" s="140">
        <f t="shared" si="2"/>
        <v>0</v>
      </c>
      <c r="Z135" s="140">
        <v>0</v>
      </c>
      <c r="AA135" s="141">
        <f t="shared" si="3"/>
        <v>0</v>
      </c>
      <c r="AR135" s="17" t="s">
        <v>141</v>
      </c>
      <c r="AT135" s="17" t="s">
        <v>137</v>
      </c>
      <c r="AU135" s="17" t="s">
        <v>102</v>
      </c>
      <c r="AY135" s="17" t="s">
        <v>136</v>
      </c>
      <c r="BE135" s="142">
        <f t="shared" si="4"/>
        <v>7170</v>
      </c>
      <c r="BF135" s="142">
        <f t="shared" si="5"/>
        <v>0</v>
      </c>
      <c r="BG135" s="142">
        <f t="shared" si="6"/>
        <v>0</v>
      </c>
      <c r="BH135" s="142">
        <f t="shared" si="7"/>
        <v>0</v>
      </c>
      <c r="BI135" s="142">
        <f t="shared" si="8"/>
        <v>0</v>
      </c>
      <c r="BJ135" s="17" t="s">
        <v>82</v>
      </c>
      <c r="BK135" s="142">
        <f t="shared" si="9"/>
        <v>7170</v>
      </c>
      <c r="BL135" s="17" t="s">
        <v>141</v>
      </c>
      <c r="BM135" s="17" t="s">
        <v>423</v>
      </c>
    </row>
    <row r="136" spans="2:65" s="1" customFormat="1" ht="20.45" customHeight="1">
      <c r="B136" s="133"/>
      <c r="C136" s="143" t="s">
        <v>201</v>
      </c>
      <c r="D136" s="143" t="s">
        <v>196</v>
      </c>
      <c r="E136" s="144" t="s">
        <v>210</v>
      </c>
      <c r="F136" s="201" t="s">
        <v>211</v>
      </c>
      <c r="G136" s="201"/>
      <c r="H136" s="201"/>
      <c r="I136" s="201"/>
      <c r="J136" s="145" t="s">
        <v>140</v>
      </c>
      <c r="K136" s="146">
        <v>31.5</v>
      </c>
      <c r="L136" s="192">
        <v>280</v>
      </c>
      <c r="M136" s="192"/>
      <c r="N136" s="192">
        <f t="shared" si="0"/>
        <v>8820</v>
      </c>
      <c r="O136" s="189"/>
      <c r="P136" s="189"/>
      <c r="Q136" s="189"/>
      <c r="R136" s="138"/>
      <c r="T136" s="139" t="s">
        <v>5</v>
      </c>
      <c r="U136" s="40" t="s">
        <v>39</v>
      </c>
      <c r="V136" s="140">
        <v>0</v>
      </c>
      <c r="W136" s="140">
        <f t="shared" si="1"/>
        <v>0</v>
      </c>
      <c r="X136" s="140">
        <v>4.0000000000000002E-4</v>
      </c>
      <c r="Y136" s="140">
        <f t="shared" si="2"/>
        <v>1.26E-2</v>
      </c>
      <c r="Z136" s="140">
        <v>0</v>
      </c>
      <c r="AA136" s="141">
        <f t="shared" si="3"/>
        <v>0</v>
      </c>
      <c r="AR136" s="17" t="s">
        <v>167</v>
      </c>
      <c r="AT136" s="17" t="s">
        <v>196</v>
      </c>
      <c r="AU136" s="17" t="s">
        <v>102</v>
      </c>
      <c r="AY136" s="17" t="s">
        <v>136</v>
      </c>
      <c r="BE136" s="142">
        <f t="shared" si="4"/>
        <v>8820</v>
      </c>
      <c r="BF136" s="142">
        <f t="shared" si="5"/>
        <v>0</v>
      </c>
      <c r="BG136" s="142">
        <f t="shared" si="6"/>
        <v>0</v>
      </c>
      <c r="BH136" s="142">
        <f t="shared" si="7"/>
        <v>0</v>
      </c>
      <c r="BI136" s="142">
        <f t="shared" si="8"/>
        <v>0</v>
      </c>
      <c r="BJ136" s="17" t="s">
        <v>82</v>
      </c>
      <c r="BK136" s="142">
        <f t="shared" si="9"/>
        <v>8820</v>
      </c>
      <c r="BL136" s="17" t="s">
        <v>141</v>
      </c>
      <c r="BM136" s="17" t="s">
        <v>424</v>
      </c>
    </row>
    <row r="137" spans="2:65" s="1" customFormat="1" ht="28.9" customHeight="1">
      <c r="B137" s="133"/>
      <c r="C137" s="134" t="s">
        <v>205</v>
      </c>
      <c r="D137" s="134" t="s">
        <v>137</v>
      </c>
      <c r="E137" s="135" t="s">
        <v>214</v>
      </c>
      <c r="F137" s="188" t="s">
        <v>215</v>
      </c>
      <c r="G137" s="188"/>
      <c r="H137" s="188"/>
      <c r="I137" s="188"/>
      <c r="J137" s="136" t="s">
        <v>140</v>
      </c>
      <c r="K137" s="137">
        <v>112</v>
      </c>
      <c r="L137" s="189">
        <v>0.84</v>
      </c>
      <c r="M137" s="189"/>
      <c r="N137" s="189">
        <f t="shared" si="0"/>
        <v>94.08</v>
      </c>
      <c r="O137" s="189"/>
      <c r="P137" s="189"/>
      <c r="Q137" s="189"/>
      <c r="R137" s="138"/>
      <c r="T137" s="139" t="s">
        <v>5</v>
      </c>
      <c r="U137" s="40" t="s">
        <v>39</v>
      </c>
      <c r="V137" s="140">
        <v>0</v>
      </c>
      <c r="W137" s="140">
        <f t="shared" si="1"/>
        <v>0</v>
      </c>
      <c r="X137" s="140">
        <v>0</v>
      </c>
      <c r="Y137" s="140">
        <f t="shared" si="2"/>
        <v>0</v>
      </c>
      <c r="Z137" s="140">
        <v>0</v>
      </c>
      <c r="AA137" s="141">
        <f t="shared" si="3"/>
        <v>0</v>
      </c>
      <c r="AR137" s="17" t="s">
        <v>141</v>
      </c>
      <c r="AT137" s="17" t="s">
        <v>137</v>
      </c>
      <c r="AU137" s="17" t="s">
        <v>102</v>
      </c>
      <c r="AY137" s="17" t="s">
        <v>136</v>
      </c>
      <c r="BE137" s="142">
        <f t="shared" si="4"/>
        <v>94.08</v>
      </c>
      <c r="BF137" s="142">
        <f t="shared" si="5"/>
        <v>0</v>
      </c>
      <c r="BG137" s="142">
        <f t="shared" si="6"/>
        <v>0</v>
      </c>
      <c r="BH137" s="142">
        <f t="shared" si="7"/>
        <v>0</v>
      </c>
      <c r="BI137" s="142">
        <f t="shared" si="8"/>
        <v>0</v>
      </c>
      <c r="BJ137" s="17" t="s">
        <v>82</v>
      </c>
      <c r="BK137" s="142">
        <f t="shared" si="9"/>
        <v>94.08</v>
      </c>
      <c r="BL137" s="17" t="s">
        <v>141</v>
      </c>
      <c r="BM137" s="17" t="s">
        <v>425</v>
      </c>
    </row>
    <row r="138" spans="2:65" s="1" customFormat="1" ht="28.9" customHeight="1">
      <c r="B138" s="133"/>
      <c r="C138" s="134" t="s">
        <v>209</v>
      </c>
      <c r="D138" s="134" t="s">
        <v>137</v>
      </c>
      <c r="E138" s="135" t="s">
        <v>218</v>
      </c>
      <c r="F138" s="188" t="s">
        <v>219</v>
      </c>
      <c r="G138" s="188"/>
      <c r="H138" s="188"/>
      <c r="I138" s="188"/>
      <c r="J138" s="136" t="s">
        <v>140</v>
      </c>
      <c r="K138" s="137">
        <v>112</v>
      </c>
      <c r="L138" s="189">
        <v>0.6</v>
      </c>
      <c r="M138" s="189"/>
      <c r="N138" s="189">
        <f t="shared" si="0"/>
        <v>67.2</v>
      </c>
      <c r="O138" s="189"/>
      <c r="P138" s="189"/>
      <c r="Q138" s="189"/>
      <c r="R138" s="138"/>
      <c r="T138" s="139" t="s">
        <v>5</v>
      </c>
      <c r="U138" s="40" t="s">
        <v>39</v>
      </c>
      <c r="V138" s="140">
        <v>0</v>
      </c>
      <c r="W138" s="140">
        <f t="shared" si="1"/>
        <v>0</v>
      </c>
      <c r="X138" s="140">
        <v>0</v>
      </c>
      <c r="Y138" s="140">
        <f t="shared" si="2"/>
        <v>0</v>
      </c>
      <c r="Z138" s="140">
        <v>0</v>
      </c>
      <c r="AA138" s="141">
        <f t="shared" si="3"/>
        <v>0</v>
      </c>
      <c r="AR138" s="17" t="s">
        <v>141</v>
      </c>
      <c r="AT138" s="17" t="s">
        <v>137</v>
      </c>
      <c r="AU138" s="17" t="s">
        <v>102</v>
      </c>
      <c r="AY138" s="17" t="s">
        <v>136</v>
      </c>
      <c r="BE138" s="142">
        <f t="shared" si="4"/>
        <v>67.2</v>
      </c>
      <c r="BF138" s="142">
        <f t="shared" si="5"/>
        <v>0</v>
      </c>
      <c r="BG138" s="142">
        <f t="shared" si="6"/>
        <v>0</v>
      </c>
      <c r="BH138" s="142">
        <f t="shared" si="7"/>
        <v>0</v>
      </c>
      <c r="BI138" s="142">
        <f t="shared" si="8"/>
        <v>0</v>
      </c>
      <c r="BJ138" s="17" t="s">
        <v>82</v>
      </c>
      <c r="BK138" s="142">
        <f t="shared" si="9"/>
        <v>67.2</v>
      </c>
      <c r="BL138" s="17" t="s">
        <v>141</v>
      </c>
      <c r="BM138" s="17" t="s">
        <v>426</v>
      </c>
    </row>
    <row r="139" spans="2:65" s="1" customFormat="1" ht="28.9" customHeight="1">
      <c r="B139" s="133"/>
      <c r="C139" s="134" t="s">
        <v>213</v>
      </c>
      <c r="D139" s="134" t="s">
        <v>137</v>
      </c>
      <c r="E139" s="135" t="s">
        <v>221</v>
      </c>
      <c r="F139" s="188" t="s">
        <v>222</v>
      </c>
      <c r="G139" s="188"/>
      <c r="H139" s="188"/>
      <c r="I139" s="188"/>
      <c r="J139" s="136" t="s">
        <v>140</v>
      </c>
      <c r="K139" s="137">
        <v>112</v>
      </c>
      <c r="L139" s="189">
        <v>3.04</v>
      </c>
      <c r="M139" s="189"/>
      <c r="N139" s="189">
        <f t="shared" si="0"/>
        <v>340.48</v>
      </c>
      <c r="O139" s="189"/>
      <c r="P139" s="189"/>
      <c r="Q139" s="189"/>
      <c r="R139" s="138"/>
      <c r="T139" s="139" t="s">
        <v>5</v>
      </c>
      <c r="U139" s="40" t="s">
        <v>39</v>
      </c>
      <c r="V139" s="140">
        <v>0</v>
      </c>
      <c r="W139" s="140">
        <f t="shared" si="1"/>
        <v>0</v>
      </c>
      <c r="X139" s="140">
        <v>0</v>
      </c>
      <c r="Y139" s="140">
        <f t="shared" si="2"/>
        <v>0</v>
      </c>
      <c r="Z139" s="140">
        <v>0</v>
      </c>
      <c r="AA139" s="141">
        <f t="shared" si="3"/>
        <v>0</v>
      </c>
      <c r="AR139" s="17" t="s">
        <v>141</v>
      </c>
      <c r="AT139" s="17" t="s">
        <v>137</v>
      </c>
      <c r="AU139" s="17" t="s">
        <v>102</v>
      </c>
      <c r="AY139" s="17" t="s">
        <v>136</v>
      </c>
      <c r="BE139" s="142">
        <f t="shared" si="4"/>
        <v>340.48</v>
      </c>
      <c r="BF139" s="142">
        <f t="shared" si="5"/>
        <v>0</v>
      </c>
      <c r="BG139" s="142">
        <f t="shared" si="6"/>
        <v>0</v>
      </c>
      <c r="BH139" s="142">
        <f t="shared" si="7"/>
        <v>0</v>
      </c>
      <c r="BI139" s="142">
        <f t="shared" si="8"/>
        <v>0</v>
      </c>
      <c r="BJ139" s="17" t="s">
        <v>82</v>
      </c>
      <c r="BK139" s="142">
        <f t="shared" si="9"/>
        <v>340.48</v>
      </c>
      <c r="BL139" s="17" t="s">
        <v>141</v>
      </c>
      <c r="BM139" s="17" t="s">
        <v>427</v>
      </c>
    </row>
    <row r="140" spans="2:65" s="1" customFormat="1" ht="28.9" customHeight="1">
      <c r="B140" s="133"/>
      <c r="C140" s="134" t="s">
        <v>217</v>
      </c>
      <c r="D140" s="134" t="s">
        <v>137</v>
      </c>
      <c r="E140" s="135" t="s">
        <v>225</v>
      </c>
      <c r="F140" s="188" t="s">
        <v>226</v>
      </c>
      <c r="G140" s="188"/>
      <c r="H140" s="188"/>
      <c r="I140" s="188"/>
      <c r="J140" s="136" t="s">
        <v>140</v>
      </c>
      <c r="K140" s="137">
        <v>112</v>
      </c>
      <c r="L140" s="189">
        <v>0.36</v>
      </c>
      <c r="M140" s="189"/>
      <c r="N140" s="189">
        <f t="shared" si="0"/>
        <v>40.32</v>
      </c>
      <c r="O140" s="189"/>
      <c r="P140" s="189"/>
      <c r="Q140" s="189"/>
      <c r="R140" s="138"/>
      <c r="T140" s="139" t="s">
        <v>5</v>
      </c>
      <c r="U140" s="40" t="s">
        <v>39</v>
      </c>
      <c r="V140" s="140">
        <v>0</v>
      </c>
      <c r="W140" s="140">
        <f t="shared" si="1"/>
        <v>0</v>
      </c>
      <c r="X140" s="140">
        <v>0</v>
      </c>
      <c r="Y140" s="140">
        <f t="shared" si="2"/>
        <v>0</v>
      </c>
      <c r="Z140" s="140">
        <v>0</v>
      </c>
      <c r="AA140" s="141">
        <f t="shared" si="3"/>
        <v>0</v>
      </c>
      <c r="AR140" s="17" t="s">
        <v>141</v>
      </c>
      <c r="AT140" s="17" t="s">
        <v>137</v>
      </c>
      <c r="AU140" s="17" t="s">
        <v>102</v>
      </c>
      <c r="AY140" s="17" t="s">
        <v>136</v>
      </c>
      <c r="BE140" s="142">
        <f t="shared" si="4"/>
        <v>40.32</v>
      </c>
      <c r="BF140" s="142">
        <f t="shared" si="5"/>
        <v>0</v>
      </c>
      <c r="BG140" s="142">
        <f t="shared" si="6"/>
        <v>0</v>
      </c>
      <c r="BH140" s="142">
        <f t="shared" si="7"/>
        <v>0</v>
      </c>
      <c r="BI140" s="142">
        <f t="shared" si="8"/>
        <v>0</v>
      </c>
      <c r="BJ140" s="17" t="s">
        <v>82</v>
      </c>
      <c r="BK140" s="142">
        <f t="shared" si="9"/>
        <v>40.32</v>
      </c>
      <c r="BL140" s="17" t="s">
        <v>141</v>
      </c>
      <c r="BM140" s="17" t="s">
        <v>428</v>
      </c>
    </row>
    <row r="141" spans="2:65" s="1" customFormat="1" ht="40.15" customHeight="1">
      <c r="B141" s="133"/>
      <c r="C141" s="134" t="s">
        <v>10</v>
      </c>
      <c r="D141" s="134" t="s">
        <v>137</v>
      </c>
      <c r="E141" s="135" t="s">
        <v>229</v>
      </c>
      <c r="F141" s="188" t="s">
        <v>230</v>
      </c>
      <c r="G141" s="188"/>
      <c r="H141" s="188"/>
      <c r="I141" s="188"/>
      <c r="J141" s="136" t="s">
        <v>140</v>
      </c>
      <c r="K141" s="137">
        <v>112</v>
      </c>
      <c r="L141" s="189">
        <v>1.74</v>
      </c>
      <c r="M141" s="189"/>
      <c r="N141" s="189">
        <f t="shared" si="0"/>
        <v>194.88</v>
      </c>
      <c r="O141" s="189"/>
      <c r="P141" s="189"/>
      <c r="Q141" s="189"/>
      <c r="R141" s="138"/>
      <c r="T141" s="139" t="s">
        <v>5</v>
      </c>
      <c r="U141" s="40" t="s">
        <v>39</v>
      </c>
      <c r="V141" s="140">
        <v>0</v>
      </c>
      <c r="W141" s="140">
        <f t="shared" si="1"/>
        <v>0</v>
      </c>
      <c r="X141" s="140">
        <v>0</v>
      </c>
      <c r="Y141" s="140">
        <f t="shared" si="2"/>
        <v>0</v>
      </c>
      <c r="Z141" s="140">
        <v>0</v>
      </c>
      <c r="AA141" s="141">
        <f t="shared" si="3"/>
        <v>0</v>
      </c>
      <c r="AR141" s="17" t="s">
        <v>141</v>
      </c>
      <c r="AT141" s="17" t="s">
        <v>137</v>
      </c>
      <c r="AU141" s="17" t="s">
        <v>102</v>
      </c>
      <c r="AY141" s="17" t="s">
        <v>136</v>
      </c>
      <c r="BE141" s="142">
        <f t="shared" si="4"/>
        <v>194.88</v>
      </c>
      <c r="BF141" s="142">
        <f t="shared" si="5"/>
        <v>0</v>
      </c>
      <c r="BG141" s="142">
        <f t="shared" si="6"/>
        <v>0</v>
      </c>
      <c r="BH141" s="142">
        <f t="shared" si="7"/>
        <v>0</v>
      </c>
      <c r="BI141" s="142">
        <f t="shared" si="8"/>
        <v>0</v>
      </c>
      <c r="BJ141" s="17" t="s">
        <v>82</v>
      </c>
      <c r="BK141" s="142">
        <f t="shared" si="9"/>
        <v>194.88</v>
      </c>
      <c r="BL141" s="17" t="s">
        <v>141</v>
      </c>
      <c r="BM141" s="17" t="s">
        <v>429</v>
      </c>
    </row>
    <row r="142" spans="2:65" s="1" customFormat="1" ht="28.9" customHeight="1">
      <c r="B142" s="133"/>
      <c r="C142" s="134" t="s">
        <v>224</v>
      </c>
      <c r="D142" s="134" t="s">
        <v>137</v>
      </c>
      <c r="E142" s="135" t="s">
        <v>233</v>
      </c>
      <c r="F142" s="188" t="s">
        <v>234</v>
      </c>
      <c r="G142" s="188"/>
      <c r="H142" s="188"/>
      <c r="I142" s="188"/>
      <c r="J142" s="136" t="s">
        <v>140</v>
      </c>
      <c r="K142" s="137">
        <v>336</v>
      </c>
      <c r="L142" s="189">
        <v>3.11</v>
      </c>
      <c r="M142" s="189"/>
      <c r="N142" s="189">
        <f t="shared" si="0"/>
        <v>1044.96</v>
      </c>
      <c r="O142" s="189"/>
      <c r="P142" s="189"/>
      <c r="Q142" s="189"/>
      <c r="R142" s="138"/>
      <c r="T142" s="139" t="s">
        <v>5</v>
      </c>
      <c r="U142" s="40" t="s">
        <v>39</v>
      </c>
      <c r="V142" s="140">
        <v>0</v>
      </c>
      <c r="W142" s="140">
        <f t="shared" si="1"/>
        <v>0</v>
      </c>
      <c r="X142" s="140">
        <v>0</v>
      </c>
      <c r="Y142" s="140">
        <f t="shared" si="2"/>
        <v>0</v>
      </c>
      <c r="Z142" s="140">
        <v>0</v>
      </c>
      <c r="AA142" s="141">
        <f t="shared" si="3"/>
        <v>0</v>
      </c>
      <c r="AR142" s="17" t="s">
        <v>141</v>
      </c>
      <c r="AT142" s="17" t="s">
        <v>137</v>
      </c>
      <c r="AU142" s="17" t="s">
        <v>102</v>
      </c>
      <c r="AY142" s="17" t="s">
        <v>136</v>
      </c>
      <c r="BE142" s="142">
        <f t="shared" si="4"/>
        <v>1044.96</v>
      </c>
      <c r="BF142" s="142">
        <f t="shared" si="5"/>
        <v>0</v>
      </c>
      <c r="BG142" s="142">
        <f t="shared" si="6"/>
        <v>0</v>
      </c>
      <c r="BH142" s="142">
        <f t="shared" si="7"/>
        <v>0</v>
      </c>
      <c r="BI142" s="142">
        <f t="shared" si="8"/>
        <v>0</v>
      </c>
      <c r="BJ142" s="17" t="s">
        <v>82</v>
      </c>
      <c r="BK142" s="142">
        <f t="shared" si="9"/>
        <v>1044.96</v>
      </c>
      <c r="BL142" s="17" t="s">
        <v>141</v>
      </c>
      <c r="BM142" s="17" t="s">
        <v>430</v>
      </c>
    </row>
    <row r="143" spans="2:65" s="1" customFormat="1" ht="28.9" customHeight="1">
      <c r="B143" s="133"/>
      <c r="C143" s="134" t="s">
        <v>228</v>
      </c>
      <c r="D143" s="134" t="s">
        <v>137</v>
      </c>
      <c r="E143" s="135" t="s">
        <v>237</v>
      </c>
      <c r="F143" s="188" t="s">
        <v>238</v>
      </c>
      <c r="G143" s="188"/>
      <c r="H143" s="188"/>
      <c r="I143" s="188"/>
      <c r="J143" s="136" t="s">
        <v>153</v>
      </c>
      <c r="K143" s="137">
        <v>2.8</v>
      </c>
      <c r="L143" s="189">
        <v>287</v>
      </c>
      <c r="M143" s="189"/>
      <c r="N143" s="189">
        <f t="shared" si="0"/>
        <v>803.6</v>
      </c>
      <c r="O143" s="189"/>
      <c r="P143" s="189"/>
      <c r="Q143" s="189"/>
      <c r="R143" s="138"/>
      <c r="T143" s="139" t="s">
        <v>5</v>
      </c>
      <c r="U143" s="40" t="s">
        <v>39</v>
      </c>
      <c r="V143" s="140">
        <v>0</v>
      </c>
      <c r="W143" s="140">
        <f t="shared" si="1"/>
        <v>0</v>
      </c>
      <c r="X143" s="140">
        <v>0</v>
      </c>
      <c r="Y143" s="140">
        <f t="shared" si="2"/>
        <v>0</v>
      </c>
      <c r="Z143" s="140">
        <v>0</v>
      </c>
      <c r="AA143" s="141">
        <f t="shared" si="3"/>
        <v>0</v>
      </c>
      <c r="AR143" s="17" t="s">
        <v>141</v>
      </c>
      <c r="AT143" s="17" t="s">
        <v>137</v>
      </c>
      <c r="AU143" s="17" t="s">
        <v>102</v>
      </c>
      <c r="AY143" s="17" t="s">
        <v>136</v>
      </c>
      <c r="BE143" s="142">
        <f t="shared" si="4"/>
        <v>803.6</v>
      </c>
      <c r="BF143" s="142">
        <f t="shared" si="5"/>
        <v>0</v>
      </c>
      <c r="BG143" s="142">
        <f t="shared" si="6"/>
        <v>0</v>
      </c>
      <c r="BH143" s="142">
        <f t="shared" si="7"/>
        <v>0</v>
      </c>
      <c r="BI143" s="142">
        <f t="shared" si="8"/>
        <v>0</v>
      </c>
      <c r="BJ143" s="17" t="s">
        <v>82</v>
      </c>
      <c r="BK143" s="142">
        <f t="shared" si="9"/>
        <v>803.6</v>
      </c>
      <c r="BL143" s="17" t="s">
        <v>141</v>
      </c>
      <c r="BM143" s="17" t="s">
        <v>431</v>
      </c>
    </row>
    <row r="144" spans="2:65" s="9" customFormat="1" ht="29.85" customHeight="1">
      <c r="B144" s="122"/>
      <c r="C144" s="123"/>
      <c r="D144" s="132" t="s">
        <v>115</v>
      </c>
      <c r="E144" s="132"/>
      <c r="F144" s="132"/>
      <c r="G144" s="132"/>
      <c r="H144" s="132"/>
      <c r="I144" s="132"/>
      <c r="J144" s="132"/>
      <c r="K144" s="132"/>
      <c r="L144" s="132"/>
      <c r="M144" s="132"/>
      <c r="N144" s="190">
        <f>BK144</f>
        <v>15038.09</v>
      </c>
      <c r="O144" s="191"/>
      <c r="P144" s="191"/>
      <c r="Q144" s="191"/>
      <c r="R144" s="125"/>
      <c r="T144" s="126"/>
      <c r="U144" s="123"/>
      <c r="V144" s="123"/>
      <c r="W144" s="127">
        <f>SUM(W145:W147)</f>
        <v>0</v>
      </c>
      <c r="X144" s="123"/>
      <c r="Y144" s="127">
        <f>SUM(Y145:Y147)</f>
        <v>4.1201599999999991E-2</v>
      </c>
      <c r="Z144" s="123"/>
      <c r="AA144" s="128">
        <f>SUM(AA145:AA147)</f>
        <v>0</v>
      </c>
      <c r="AR144" s="129" t="s">
        <v>82</v>
      </c>
      <c r="AT144" s="130" t="s">
        <v>73</v>
      </c>
      <c r="AU144" s="130" t="s">
        <v>82</v>
      </c>
      <c r="AY144" s="129" t="s">
        <v>136</v>
      </c>
      <c r="BK144" s="131">
        <f>SUM(BK145:BK147)</f>
        <v>15038.09</v>
      </c>
    </row>
    <row r="145" spans="2:65" s="1" customFormat="1" ht="40.15" customHeight="1">
      <c r="B145" s="133"/>
      <c r="C145" s="134" t="s">
        <v>232</v>
      </c>
      <c r="D145" s="134" t="s">
        <v>137</v>
      </c>
      <c r="E145" s="135" t="s">
        <v>241</v>
      </c>
      <c r="F145" s="188" t="s">
        <v>242</v>
      </c>
      <c r="G145" s="188"/>
      <c r="H145" s="188"/>
      <c r="I145" s="188"/>
      <c r="J145" s="136" t="s">
        <v>153</v>
      </c>
      <c r="K145" s="137">
        <v>11.52</v>
      </c>
      <c r="L145" s="189">
        <v>997</v>
      </c>
      <c r="M145" s="189"/>
      <c r="N145" s="189">
        <f>ROUND(L145*K145,2)</f>
        <v>11485.44</v>
      </c>
      <c r="O145" s="189"/>
      <c r="P145" s="189"/>
      <c r="Q145" s="189"/>
      <c r="R145" s="138"/>
      <c r="T145" s="139" t="s">
        <v>5</v>
      </c>
      <c r="U145" s="40" t="s">
        <v>39</v>
      </c>
      <c r="V145" s="140">
        <v>0</v>
      </c>
      <c r="W145" s="140">
        <f>V145*K145</f>
        <v>0</v>
      </c>
      <c r="X145" s="140">
        <v>0</v>
      </c>
      <c r="Y145" s="140">
        <f>X145*K145</f>
        <v>0</v>
      </c>
      <c r="Z145" s="140">
        <v>0</v>
      </c>
      <c r="AA145" s="141">
        <f>Z145*K145</f>
        <v>0</v>
      </c>
      <c r="AR145" s="17" t="s">
        <v>141</v>
      </c>
      <c r="AT145" s="17" t="s">
        <v>137</v>
      </c>
      <c r="AU145" s="17" t="s">
        <v>102</v>
      </c>
      <c r="AY145" s="17" t="s">
        <v>136</v>
      </c>
      <c r="BE145" s="142">
        <f>IF(U145="základní",N145,0)</f>
        <v>11485.44</v>
      </c>
      <c r="BF145" s="142">
        <f>IF(U145="snížená",N145,0)</f>
        <v>0</v>
      </c>
      <c r="BG145" s="142">
        <f>IF(U145="zákl. přenesená",N145,0)</f>
        <v>0</v>
      </c>
      <c r="BH145" s="142">
        <f>IF(U145="sníž. přenesená",N145,0)</f>
        <v>0</v>
      </c>
      <c r="BI145" s="142">
        <f>IF(U145="nulová",N145,0)</f>
        <v>0</v>
      </c>
      <c r="BJ145" s="17" t="s">
        <v>82</v>
      </c>
      <c r="BK145" s="142">
        <f>ROUND(L145*K145,2)</f>
        <v>11485.44</v>
      </c>
      <c r="BL145" s="17" t="s">
        <v>141</v>
      </c>
      <c r="BM145" s="17" t="s">
        <v>432</v>
      </c>
    </row>
    <row r="146" spans="2:65" s="1" customFormat="1" ht="40.15" customHeight="1">
      <c r="B146" s="133"/>
      <c r="C146" s="134" t="s">
        <v>236</v>
      </c>
      <c r="D146" s="134" t="s">
        <v>137</v>
      </c>
      <c r="E146" s="135" t="s">
        <v>433</v>
      </c>
      <c r="F146" s="188" t="s">
        <v>434</v>
      </c>
      <c r="G146" s="188"/>
      <c r="H146" s="188"/>
      <c r="I146" s="188"/>
      <c r="J146" s="136" t="s">
        <v>140</v>
      </c>
      <c r="K146" s="137">
        <v>67.52</v>
      </c>
      <c r="L146" s="189">
        <v>29.6</v>
      </c>
      <c r="M146" s="189"/>
      <c r="N146" s="189">
        <f>ROUND(L146*K146,2)</f>
        <v>1998.59</v>
      </c>
      <c r="O146" s="189"/>
      <c r="P146" s="189"/>
      <c r="Q146" s="189"/>
      <c r="R146" s="138"/>
      <c r="T146" s="139" t="s">
        <v>5</v>
      </c>
      <c r="U146" s="40" t="s">
        <v>39</v>
      </c>
      <c r="V146" s="140">
        <v>0</v>
      </c>
      <c r="W146" s="140">
        <f>V146*K146</f>
        <v>0</v>
      </c>
      <c r="X146" s="140">
        <v>3.1E-4</v>
      </c>
      <c r="Y146" s="140">
        <f>X146*K146</f>
        <v>2.0931199999999997E-2</v>
      </c>
      <c r="Z146" s="140">
        <v>0</v>
      </c>
      <c r="AA146" s="141">
        <f>Z146*K146</f>
        <v>0</v>
      </c>
      <c r="AR146" s="17" t="s">
        <v>141</v>
      </c>
      <c r="AT146" s="17" t="s">
        <v>137</v>
      </c>
      <c r="AU146" s="17" t="s">
        <v>102</v>
      </c>
      <c r="AY146" s="17" t="s">
        <v>136</v>
      </c>
      <c r="BE146" s="142">
        <f>IF(U146="základní",N146,0)</f>
        <v>1998.59</v>
      </c>
      <c r="BF146" s="142">
        <f>IF(U146="snížená",N146,0)</f>
        <v>0</v>
      </c>
      <c r="BG146" s="142">
        <f>IF(U146="zákl. přenesená",N146,0)</f>
        <v>0</v>
      </c>
      <c r="BH146" s="142">
        <f>IF(U146="sníž. přenesená",N146,0)</f>
        <v>0</v>
      </c>
      <c r="BI146" s="142">
        <f>IF(U146="nulová",N146,0)</f>
        <v>0</v>
      </c>
      <c r="BJ146" s="17" t="s">
        <v>82</v>
      </c>
      <c r="BK146" s="142">
        <f>ROUND(L146*K146,2)</f>
        <v>1998.59</v>
      </c>
      <c r="BL146" s="17" t="s">
        <v>141</v>
      </c>
      <c r="BM146" s="17" t="s">
        <v>435</v>
      </c>
    </row>
    <row r="147" spans="2:65" s="1" customFormat="1" ht="20.45" customHeight="1">
      <c r="B147" s="133"/>
      <c r="C147" s="143" t="s">
        <v>240</v>
      </c>
      <c r="D147" s="143" t="s">
        <v>196</v>
      </c>
      <c r="E147" s="144" t="s">
        <v>436</v>
      </c>
      <c r="F147" s="201" t="s">
        <v>437</v>
      </c>
      <c r="G147" s="201"/>
      <c r="H147" s="201"/>
      <c r="I147" s="201"/>
      <c r="J147" s="145" t="s">
        <v>140</v>
      </c>
      <c r="K147" s="146">
        <v>67.567999999999998</v>
      </c>
      <c r="L147" s="192">
        <v>23</v>
      </c>
      <c r="M147" s="192"/>
      <c r="N147" s="192">
        <f>ROUND(L147*K147,2)</f>
        <v>1554.06</v>
      </c>
      <c r="O147" s="189"/>
      <c r="P147" s="189"/>
      <c r="Q147" s="189"/>
      <c r="R147" s="138"/>
      <c r="T147" s="139" t="s">
        <v>5</v>
      </c>
      <c r="U147" s="40" t="s">
        <v>39</v>
      </c>
      <c r="V147" s="140">
        <v>0</v>
      </c>
      <c r="W147" s="140">
        <f>V147*K147</f>
        <v>0</v>
      </c>
      <c r="X147" s="140">
        <v>2.9999999999999997E-4</v>
      </c>
      <c r="Y147" s="140">
        <f>X147*K147</f>
        <v>2.0270399999999997E-2</v>
      </c>
      <c r="Z147" s="140">
        <v>0</v>
      </c>
      <c r="AA147" s="141">
        <f>Z147*K147</f>
        <v>0</v>
      </c>
      <c r="AR147" s="17" t="s">
        <v>167</v>
      </c>
      <c r="AT147" s="17" t="s">
        <v>196</v>
      </c>
      <c r="AU147" s="17" t="s">
        <v>102</v>
      </c>
      <c r="AY147" s="17" t="s">
        <v>136</v>
      </c>
      <c r="BE147" s="142">
        <f>IF(U147="základní",N147,0)</f>
        <v>1554.06</v>
      </c>
      <c r="BF147" s="142">
        <f>IF(U147="snížená",N147,0)</f>
        <v>0</v>
      </c>
      <c r="BG147" s="142">
        <f>IF(U147="zákl. přenesená",N147,0)</f>
        <v>0</v>
      </c>
      <c r="BH147" s="142">
        <f>IF(U147="sníž. přenesená",N147,0)</f>
        <v>0</v>
      </c>
      <c r="BI147" s="142">
        <f>IF(U147="nulová",N147,0)</f>
        <v>0</v>
      </c>
      <c r="BJ147" s="17" t="s">
        <v>82</v>
      </c>
      <c r="BK147" s="142">
        <f>ROUND(L147*K147,2)</f>
        <v>1554.06</v>
      </c>
      <c r="BL147" s="17" t="s">
        <v>141</v>
      </c>
      <c r="BM147" s="17" t="s">
        <v>438</v>
      </c>
    </row>
    <row r="148" spans="2:65" s="9" customFormat="1" ht="29.85" customHeight="1">
      <c r="B148" s="122"/>
      <c r="C148" s="123"/>
      <c r="D148" s="132" t="s">
        <v>116</v>
      </c>
      <c r="E148" s="132"/>
      <c r="F148" s="132"/>
      <c r="G148" s="132"/>
      <c r="H148" s="132"/>
      <c r="I148" s="132"/>
      <c r="J148" s="132"/>
      <c r="K148" s="132"/>
      <c r="L148" s="132"/>
      <c r="M148" s="132"/>
      <c r="N148" s="190">
        <f>BK148</f>
        <v>320262.76</v>
      </c>
      <c r="O148" s="191"/>
      <c r="P148" s="191"/>
      <c r="Q148" s="191"/>
      <c r="R148" s="125"/>
      <c r="T148" s="126"/>
      <c r="U148" s="123"/>
      <c r="V148" s="123"/>
      <c r="W148" s="127">
        <f>SUM(W149:W155)</f>
        <v>0</v>
      </c>
      <c r="X148" s="123"/>
      <c r="Y148" s="127">
        <f>SUM(Y149:Y155)</f>
        <v>106.087155</v>
      </c>
      <c r="Z148" s="123"/>
      <c r="AA148" s="128">
        <f>SUM(AA149:AA155)</f>
        <v>0</v>
      </c>
      <c r="AR148" s="129" t="s">
        <v>82</v>
      </c>
      <c r="AT148" s="130" t="s">
        <v>73</v>
      </c>
      <c r="AU148" s="130" t="s">
        <v>82</v>
      </c>
      <c r="AY148" s="129" t="s">
        <v>136</v>
      </c>
      <c r="BK148" s="131">
        <f>SUM(BK149:BK155)</f>
        <v>320262.76</v>
      </c>
    </row>
    <row r="149" spans="2:65" s="1" customFormat="1" ht="20.45" customHeight="1">
      <c r="B149" s="133"/>
      <c r="C149" s="134" t="s">
        <v>244</v>
      </c>
      <c r="D149" s="134" t="s">
        <v>137</v>
      </c>
      <c r="E149" s="135" t="s">
        <v>249</v>
      </c>
      <c r="F149" s="188" t="s">
        <v>250</v>
      </c>
      <c r="G149" s="188"/>
      <c r="H149" s="188"/>
      <c r="I149" s="188"/>
      <c r="J149" s="136" t="s">
        <v>140</v>
      </c>
      <c r="K149" s="137">
        <v>360.1</v>
      </c>
      <c r="L149" s="189">
        <v>106</v>
      </c>
      <c r="M149" s="189"/>
      <c r="N149" s="189">
        <f t="shared" ref="N149:N155" si="10">ROUND(L149*K149,2)</f>
        <v>38170.6</v>
      </c>
      <c r="O149" s="189"/>
      <c r="P149" s="189"/>
      <c r="Q149" s="189"/>
      <c r="R149" s="138"/>
      <c r="T149" s="139" t="s">
        <v>5</v>
      </c>
      <c r="U149" s="40" t="s">
        <v>39</v>
      </c>
      <c r="V149" s="140">
        <v>0</v>
      </c>
      <c r="W149" s="140">
        <f t="shared" ref="W149:W155" si="11">V149*K149</f>
        <v>0</v>
      </c>
      <c r="X149" s="140">
        <v>0</v>
      </c>
      <c r="Y149" s="140">
        <f t="shared" ref="Y149:Y155" si="12">X149*K149</f>
        <v>0</v>
      </c>
      <c r="Z149" s="140">
        <v>0</v>
      </c>
      <c r="AA149" s="141">
        <f t="shared" ref="AA149:AA155" si="13">Z149*K149</f>
        <v>0</v>
      </c>
      <c r="AR149" s="17" t="s">
        <v>141</v>
      </c>
      <c r="AT149" s="17" t="s">
        <v>137</v>
      </c>
      <c r="AU149" s="17" t="s">
        <v>102</v>
      </c>
      <c r="AY149" s="17" t="s">
        <v>136</v>
      </c>
      <c r="BE149" s="142">
        <f t="shared" ref="BE149:BE155" si="14">IF(U149="základní",N149,0)</f>
        <v>38170.6</v>
      </c>
      <c r="BF149" s="142">
        <f t="shared" ref="BF149:BF155" si="15">IF(U149="snížená",N149,0)</f>
        <v>0</v>
      </c>
      <c r="BG149" s="142">
        <f t="shared" ref="BG149:BG155" si="16">IF(U149="zákl. přenesená",N149,0)</f>
        <v>0</v>
      </c>
      <c r="BH149" s="142">
        <f t="shared" ref="BH149:BH155" si="17">IF(U149="sníž. přenesená",N149,0)</f>
        <v>0</v>
      </c>
      <c r="BI149" s="142">
        <f t="shared" ref="BI149:BI155" si="18">IF(U149="nulová",N149,0)</f>
        <v>0</v>
      </c>
      <c r="BJ149" s="17" t="s">
        <v>82</v>
      </c>
      <c r="BK149" s="142">
        <f t="shared" ref="BK149:BK155" si="19">ROUND(L149*K149,2)</f>
        <v>38170.6</v>
      </c>
      <c r="BL149" s="17" t="s">
        <v>141</v>
      </c>
      <c r="BM149" s="17" t="s">
        <v>439</v>
      </c>
    </row>
    <row r="150" spans="2:65" s="1" customFormat="1" ht="20.45" customHeight="1">
      <c r="B150" s="133"/>
      <c r="C150" s="134" t="s">
        <v>248</v>
      </c>
      <c r="D150" s="134" t="s">
        <v>137</v>
      </c>
      <c r="E150" s="135" t="s">
        <v>375</v>
      </c>
      <c r="F150" s="188" t="s">
        <v>376</v>
      </c>
      <c r="G150" s="188"/>
      <c r="H150" s="188"/>
      <c r="I150" s="188"/>
      <c r="J150" s="136" t="s">
        <v>140</v>
      </c>
      <c r="K150" s="137">
        <v>293.3</v>
      </c>
      <c r="L150" s="189">
        <v>171</v>
      </c>
      <c r="M150" s="189"/>
      <c r="N150" s="189">
        <f t="shared" si="10"/>
        <v>50154.3</v>
      </c>
      <c r="O150" s="189"/>
      <c r="P150" s="189"/>
      <c r="Q150" s="189"/>
      <c r="R150" s="138"/>
      <c r="T150" s="139" t="s">
        <v>5</v>
      </c>
      <c r="U150" s="40" t="s">
        <v>39</v>
      </c>
      <c r="V150" s="140">
        <v>0</v>
      </c>
      <c r="W150" s="140">
        <f t="shared" si="11"/>
        <v>0</v>
      </c>
      <c r="X150" s="140">
        <v>0</v>
      </c>
      <c r="Y150" s="140">
        <f t="shared" si="12"/>
        <v>0</v>
      </c>
      <c r="Z150" s="140">
        <v>0</v>
      </c>
      <c r="AA150" s="141">
        <f t="shared" si="13"/>
        <v>0</v>
      </c>
      <c r="AR150" s="17" t="s">
        <v>141</v>
      </c>
      <c r="AT150" s="17" t="s">
        <v>137</v>
      </c>
      <c r="AU150" s="17" t="s">
        <v>102</v>
      </c>
      <c r="AY150" s="17" t="s">
        <v>136</v>
      </c>
      <c r="BE150" s="142">
        <f t="shared" si="14"/>
        <v>50154.3</v>
      </c>
      <c r="BF150" s="142">
        <f t="shared" si="15"/>
        <v>0</v>
      </c>
      <c r="BG150" s="142">
        <f t="shared" si="16"/>
        <v>0</v>
      </c>
      <c r="BH150" s="142">
        <f t="shared" si="17"/>
        <v>0</v>
      </c>
      <c r="BI150" s="142">
        <f t="shared" si="18"/>
        <v>0</v>
      </c>
      <c r="BJ150" s="17" t="s">
        <v>82</v>
      </c>
      <c r="BK150" s="142">
        <f t="shared" si="19"/>
        <v>50154.3</v>
      </c>
      <c r="BL150" s="17" t="s">
        <v>141</v>
      </c>
      <c r="BM150" s="17" t="s">
        <v>440</v>
      </c>
    </row>
    <row r="151" spans="2:65" s="1" customFormat="1" ht="28.9" customHeight="1">
      <c r="B151" s="133"/>
      <c r="C151" s="134" t="s">
        <v>252</v>
      </c>
      <c r="D151" s="134" t="s">
        <v>137</v>
      </c>
      <c r="E151" s="135" t="s">
        <v>253</v>
      </c>
      <c r="F151" s="188" t="s">
        <v>254</v>
      </c>
      <c r="G151" s="188"/>
      <c r="H151" s="188"/>
      <c r="I151" s="188"/>
      <c r="J151" s="136" t="s">
        <v>140</v>
      </c>
      <c r="K151" s="137">
        <v>230.3</v>
      </c>
      <c r="L151" s="189">
        <v>352</v>
      </c>
      <c r="M151" s="189"/>
      <c r="N151" s="189">
        <f t="shared" si="10"/>
        <v>81065.600000000006</v>
      </c>
      <c r="O151" s="189"/>
      <c r="P151" s="189"/>
      <c r="Q151" s="189"/>
      <c r="R151" s="138"/>
      <c r="T151" s="139" t="s">
        <v>5</v>
      </c>
      <c r="U151" s="40" t="s">
        <v>39</v>
      </c>
      <c r="V151" s="140">
        <v>0</v>
      </c>
      <c r="W151" s="140">
        <f t="shared" si="11"/>
        <v>0</v>
      </c>
      <c r="X151" s="140">
        <v>0.1837</v>
      </c>
      <c r="Y151" s="140">
        <f t="shared" si="12"/>
        <v>42.306110000000004</v>
      </c>
      <c r="Z151" s="140">
        <v>0</v>
      </c>
      <c r="AA151" s="141">
        <f t="shared" si="13"/>
        <v>0</v>
      </c>
      <c r="AR151" s="17" t="s">
        <v>141</v>
      </c>
      <c r="AT151" s="17" t="s">
        <v>137</v>
      </c>
      <c r="AU151" s="17" t="s">
        <v>102</v>
      </c>
      <c r="AY151" s="17" t="s">
        <v>136</v>
      </c>
      <c r="BE151" s="142">
        <f t="shared" si="14"/>
        <v>81065.600000000006</v>
      </c>
      <c r="BF151" s="142">
        <f t="shared" si="15"/>
        <v>0</v>
      </c>
      <c r="BG151" s="142">
        <f t="shared" si="16"/>
        <v>0</v>
      </c>
      <c r="BH151" s="142">
        <f t="shared" si="17"/>
        <v>0</v>
      </c>
      <c r="BI151" s="142">
        <f t="shared" si="18"/>
        <v>0</v>
      </c>
      <c r="BJ151" s="17" t="s">
        <v>82</v>
      </c>
      <c r="BK151" s="142">
        <f t="shared" si="19"/>
        <v>81065.600000000006</v>
      </c>
      <c r="BL151" s="17" t="s">
        <v>141</v>
      </c>
      <c r="BM151" s="17" t="s">
        <v>441</v>
      </c>
    </row>
    <row r="152" spans="2:65" s="1" customFormat="1" ht="40.15" customHeight="1">
      <c r="B152" s="133"/>
      <c r="C152" s="134" t="s">
        <v>256</v>
      </c>
      <c r="D152" s="134" t="s">
        <v>137</v>
      </c>
      <c r="E152" s="135" t="s">
        <v>257</v>
      </c>
      <c r="F152" s="188" t="s">
        <v>258</v>
      </c>
      <c r="G152" s="188"/>
      <c r="H152" s="188"/>
      <c r="I152" s="188"/>
      <c r="J152" s="136" t="s">
        <v>140</v>
      </c>
      <c r="K152" s="137">
        <v>143</v>
      </c>
      <c r="L152" s="189">
        <v>413</v>
      </c>
      <c r="M152" s="189"/>
      <c r="N152" s="189">
        <f t="shared" si="10"/>
        <v>59059</v>
      </c>
      <c r="O152" s="189"/>
      <c r="P152" s="189"/>
      <c r="Q152" s="189"/>
      <c r="R152" s="138"/>
      <c r="T152" s="139" t="s">
        <v>5</v>
      </c>
      <c r="U152" s="40" t="s">
        <v>39</v>
      </c>
      <c r="V152" s="140">
        <v>0</v>
      </c>
      <c r="W152" s="140">
        <f t="shared" si="11"/>
        <v>0</v>
      </c>
      <c r="X152" s="140">
        <v>0.1837</v>
      </c>
      <c r="Y152" s="140">
        <f t="shared" si="12"/>
        <v>26.269100000000002</v>
      </c>
      <c r="Z152" s="140">
        <v>0</v>
      </c>
      <c r="AA152" s="141">
        <f t="shared" si="13"/>
        <v>0</v>
      </c>
      <c r="AR152" s="17" t="s">
        <v>141</v>
      </c>
      <c r="AT152" s="17" t="s">
        <v>137</v>
      </c>
      <c r="AU152" s="17" t="s">
        <v>102</v>
      </c>
      <c r="AY152" s="17" t="s">
        <v>136</v>
      </c>
      <c r="BE152" s="142">
        <f t="shared" si="14"/>
        <v>59059</v>
      </c>
      <c r="BF152" s="142">
        <f t="shared" si="15"/>
        <v>0</v>
      </c>
      <c r="BG152" s="142">
        <f t="shared" si="16"/>
        <v>0</v>
      </c>
      <c r="BH152" s="142">
        <f t="shared" si="17"/>
        <v>0</v>
      </c>
      <c r="BI152" s="142">
        <f t="shared" si="18"/>
        <v>0</v>
      </c>
      <c r="BJ152" s="17" t="s">
        <v>82</v>
      </c>
      <c r="BK152" s="142">
        <f t="shared" si="19"/>
        <v>59059</v>
      </c>
      <c r="BL152" s="17" t="s">
        <v>141</v>
      </c>
      <c r="BM152" s="17" t="s">
        <v>442</v>
      </c>
    </row>
    <row r="153" spans="2:65" s="1" customFormat="1" ht="28.9" customHeight="1">
      <c r="B153" s="133"/>
      <c r="C153" s="143" t="s">
        <v>260</v>
      </c>
      <c r="D153" s="143" t="s">
        <v>196</v>
      </c>
      <c r="E153" s="144" t="s">
        <v>261</v>
      </c>
      <c r="F153" s="201" t="s">
        <v>262</v>
      </c>
      <c r="G153" s="201"/>
      <c r="H153" s="201"/>
      <c r="I153" s="201"/>
      <c r="J153" s="145" t="s">
        <v>182</v>
      </c>
      <c r="K153" s="146">
        <v>35.006</v>
      </c>
      <c r="L153" s="192">
        <v>2460</v>
      </c>
      <c r="M153" s="192"/>
      <c r="N153" s="192">
        <f t="shared" si="10"/>
        <v>86114.76</v>
      </c>
      <c r="O153" s="189"/>
      <c r="P153" s="189"/>
      <c r="Q153" s="189"/>
      <c r="R153" s="138"/>
      <c r="T153" s="139" t="s">
        <v>5</v>
      </c>
      <c r="U153" s="40" t="s">
        <v>39</v>
      </c>
      <c r="V153" s="140">
        <v>0</v>
      </c>
      <c r="W153" s="140">
        <f t="shared" si="11"/>
        <v>0</v>
      </c>
      <c r="X153" s="140">
        <v>1</v>
      </c>
      <c r="Y153" s="140">
        <f t="shared" si="12"/>
        <v>35.006</v>
      </c>
      <c r="Z153" s="140">
        <v>0</v>
      </c>
      <c r="AA153" s="141">
        <f t="shared" si="13"/>
        <v>0</v>
      </c>
      <c r="AR153" s="17" t="s">
        <v>167</v>
      </c>
      <c r="AT153" s="17" t="s">
        <v>196</v>
      </c>
      <c r="AU153" s="17" t="s">
        <v>102</v>
      </c>
      <c r="AY153" s="17" t="s">
        <v>136</v>
      </c>
      <c r="BE153" s="142">
        <f t="shared" si="14"/>
        <v>86114.76</v>
      </c>
      <c r="BF153" s="142">
        <f t="shared" si="15"/>
        <v>0</v>
      </c>
      <c r="BG153" s="142">
        <f t="shared" si="16"/>
        <v>0</v>
      </c>
      <c r="BH153" s="142">
        <f t="shared" si="17"/>
        <v>0</v>
      </c>
      <c r="BI153" s="142">
        <f t="shared" si="18"/>
        <v>0</v>
      </c>
      <c r="BJ153" s="17" t="s">
        <v>82</v>
      </c>
      <c r="BK153" s="142">
        <f t="shared" si="19"/>
        <v>86114.76</v>
      </c>
      <c r="BL153" s="17" t="s">
        <v>141</v>
      </c>
      <c r="BM153" s="17" t="s">
        <v>443</v>
      </c>
    </row>
    <row r="154" spans="2:65" s="1" customFormat="1" ht="40.15" customHeight="1">
      <c r="B154" s="133"/>
      <c r="C154" s="134" t="s">
        <v>264</v>
      </c>
      <c r="D154" s="134" t="s">
        <v>137</v>
      </c>
      <c r="E154" s="135" t="s">
        <v>265</v>
      </c>
      <c r="F154" s="188" t="s">
        <v>266</v>
      </c>
      <c r="G154" s="188"/>
      <c r="H154" s="188"/>
      <c r="I154" s="188"/>
      <c r="J154" s="136" t="s">
        <v>140</v>
      </c>
      <c r="K154" s="137">
        <v>1.5</v>
      </c>
      <c r="L154" s="189">
        <v>139</v>
      </c>
      <c r="M154" s="189"/>
      <c r="N154" s="189">
        <f t="shared" si="10"/>
        <v>208.5</v>
      </c>
      <c r="O154" s="189"/>
      <c r="P154" s="189"/>
      <c r="Q154" s="189"/>
      <c r="R154" s="138"/>
      <c r="T154" s="139" t="s">
        <v>5</v>
      </c>
      <c r="U154" s="40" t="s">
        <v>39</v>
      </c>
      <c r="V154" s="140">
        <v>0</v>
      </c>
      <c r="W154" s="140">
        <f t="shared" si="11"/>
        <v>0</v>
      </c>
      <c r="X154" s="140">
        <v>0.10100000000000001</v>
      </c>
      <c r="Y154" s="140">
        <f t="shared" si="12"/>
        <v>0.15150000000000002</v>
      </c>
      <c r="Z154" s="140">
        <v>0</v>
      </c>
      <c r="AA154" s="141">
        <f t="shared" si="13"/>
        <v>0</v>
      </c>
      <c r="AR154" s="17" t="s">
        <v>141</v>
      </c>
      <c r="AT154" s="17" t="s">
        <v>137</v>
      </c>
      <c r="AU154" s="17" t="s">
        <v>102</v>
      </c>
      <c r="AY154" s="17" t="s">
        <v>136</v>
      </c>
      <c r="BE154" s="142">
        <f t="shared" si="14"/>
        <v>208.5</v>
      </c>
      <c r="BF154" s="142">
        <f t="shared" si="15"/>
        <v>0</v>
      </c>
      <c r="BG154" s="142">
        <f t="shared" si="16"/>
        <v>0</v>
      </c>
      <c r="BH154" s="142">
        <f t="shared" si="17"/>
        <v>0</v>
      </c>
      <c r="BI154" s="142">
        <f t="shared" si="18"/>
        <v>0</v>
      </c>
      <c r="BJ154" s="17" t="s">
        <v>82</v>
      </c>
      <c r="BK154" s="142">
        <f t="shared" si="19"/>
        <v>208.5</v>
      </c>
      <c r="BL154" s="17" t="s">
        <v>141</v>
      </c>
      <c r="BM154" s="17" t="s">
        <v>444</v>
      </c>
    </row>
    <row r="155" spans="2:65" s="1" customFormat="1" ht="28.9" customHeight="1">
      <c r="B155" s="133"/>
      <c r="C155" s="134" t="s">
        <v>268</v>
      </c>
      <c r="D155" s="134" t="s">
        <v>137</v>
      </c>
      <c r="E155" s="135" t="s">
        <v>269</v>
      </c>
      <c r="F155" s="188" t="s">
        <v>270</v>
      </c>
      <c r="G155" s="188"/>
      <c r="H155" s="188"/>
      <c r="I155" s="188"/>
      <c r="J155" s="136" t="s">
        <v>140</v>
      </c>
      <c r="K155" s="137">
        <v>4.5</v>
      </c>
      <c r="L155" s="189">
        <v>1220</v>
      </c>
      <c r="M155" s="189"/>
      <c r="N155" s="189">
        <f t="shared" si="10"/>
        <v>5490</v>
      </c>
      <c r="O155" s="189"/>
      <c r="P155" s="189"/>
      <c r="Q155" s="189"/>
      <c r="R155" s="138"/>
      <c r="T155" s="139" t="s">
        <v>5</v>
      </c>
      <c r="U155" s="40" t="s">
        <v>39</v>
      </c>
      <c r="V155" s="140">
        <v>0</v>
      </c>
      <c r="W155" s="140">
        <f t="shared" si="11"/>
        <v>0</v>
      </c>
      <c r="X155" s="140">
        <v>0.52320999999999995</v>
      </c>
      <c r="Y155" s="140">
        <f t="shared" si="12"/>
        <v>2.3544449999999997</v>
      </c>
      <c r="Z155" s="140">
        <v>0</v>
      </c>
      <c r="AA155" s="141">
        <f t="shared" si="13"/>
        <v>0</v>
      </c>
      <c r="AR155" s="17" t="s">
        <v>141</v>
      </c>
      <c r="AT155" s="17" t="s">
        <v>137</v>
      </c>
      <c r="AU155" s="17" t="s">
        <v>102</v>
      </c>
      <c r="AY155" s="17" t="s">
        <v>136</v>
      </c>
      <c r="BE155" s="142">
        <f t="shared" si="14"/>
        <v>5490</v>
      </c>
      <c r="BF155" s="142">
        <f t="shared" si="15"/>
        <v>0</v>
      </c>
      <c r="BG155" s="142">
        <f t="shared" si="16"/>
        <v>0</v>
      </c>
      <c r="BH155" s="142">
        <f t="shared" si="17"/>
        <v>0</v>
      </c>
      <c r="BI155" s="142">
        <f t="shared" si="18"/>
        <v>0</v>
      </c>
      <c r="BJ155" s="17" t="s">
        <v>82</v>
      </c>
      <c r="BK155" s="142">
        <f t="shared" si="19"/>
        <v>5490</v>
      </c>
      <c r="BL155" s="17" t="s">
        <v>141</v>
      </c>
      <c r="BM155" s="17" t="s">
        <v>445</v>
      </c>
    </row>
    <row r="156" spans="2:65" s="9" customFormat="1" ht="29.85" customHeight="1">
      <c r="B156" s="122"/>
      <c r="C156" s="123"/>
      <c r="D156" s="132" t="s">
        <v>118</v>
      </c>
      <c r="E156" s="132"/>
      <c r="F156" s="132"/>
      <c r="G156" s="132"/>
      <c r="H156" s="132"/>
      <c r="I156" s="132"/>
      <c r="J156" s="132"/>
      <c r="K156" s="132"/>
      <c r="L156" s="132"/>
      <c r="M156" s="132"/>
      <c r="N156" s="190">
        <f>BK156</f>
        <v>64481.250000000007</v>
      </c>
      <c r="O156" s="191"/>
      <c r="P156" s="191"/>
      <c r="Q156" s="191"/>
      <c r="R156" s="125"/>
      <c r="T156" s="126"/>
      <c r="U156" s="123"/>
      <c r="V156" s="123"/>
      <c r="W156" s="127">
        <f>SUM(W157:W165)</f>
        <v>0</v>
      </c>
      <c r="X156" s="123"/>
      <c r="Y156" s="127">
        <f>SUM(Y157:Y165)</f>
        <v>37.201112999999999</v>
      </c>
      <c r="Z156" s="123"/>
      <c r="AA156" s="128">
        <f>SUM(AA157:AA165)</f>
        <v>0</v>
      </c>
      <c r="AR156" s="129" t="s">
        <v>82</v>
      </c>
      <c r="AT156" s="130" t="s">
        <v>73</v>
      </c>
      <c r="AU156" s="130" t="s">
        <v>82</v>
      </c>
      <c r="AY156" s="129" t="s">
        <v>136</v>
      </c>
      <c r="BK156" s="131">
        <f>SUM(BK157:BK165)</f>
        <v>64481.250000000007</v>
      </c>
    </row>
    <row r="157" spans="2:65" s="1" customFormat="1" ht="28.9" customHeight="1">
      <c r="B157" s="133"/>
      <c r="C157" s="134" t="s">
        <v>272</v>
      </c>
      <c r="D157" s="134" t="s">
        <v>137</v>
      </c>
      <c r="E157" s="135" t="s">
        <v>278</v>
      </c>
      <c r="F157" s="188" t="s">
        <v>279</v>
      </c>
      <c r="G157" s="188"/>
      <c r="H157" s="188"/>
      <c r="I157" s="188"/>
      <c r="J157" s="136" t="s">
        <v>149</v>
      </c>
      <c r="K157" s="137">
        <v>135.69999999999999</v>
      </c>
      <c r="L157" s="189">
        <v>151</v>
      </c>
      <c r="M157" s="189"/>
      <c r="N157" s="189">
        <f t="shared" ref="N157:N165" si="20">ROUND(L157*K157,2)</f>
        <v>20490.7</v>
      </c>
      <c r="O157" s="189"/>
      <c r="P157" s="189"/>
      <c r="Q157" s="189"/>
      <c r="R157" s="138"/>
      <c r="T157" s="139" t="s">
        <v>5</v>
      </c>
      <c r="U157" s="40" t="s">
        <v>39</v>
      </c>
      <c r="V157" s="140">
        <v>0</v>
      </c>
      <c r="W157" s="140">
        <f t="shared" ref="W157:W165" si="21">V157*K157</f>
        <v>0</v>
      </c>
      <c r="X157" s="140">
        <v>0.10988000000000001</v>
      </c>
      <c r="Y157" s="140">
        <f t="shared" ref="Y157:Y165" si="22">X157*K157</f>
        <v>14.910715999999999</v>
      </c>
      <c r="Z157" s="140">
        <v>0</v>
      </c>
      <c r="AA157" s="141">
        <f t="shared" ref="AA157:AA165" si="23">Z157*K157</f>
        <v>0</v>
      </c>
      <c r="AR157" s="17" t="s">
        <v>141</v>
      </c>
      <c r="AT157" s="17" t="s">
        <v>137</v>
      </c>
      <c r="AU157" s="17" t="s">
        <v>102</v>
      </c>
      <c r="AY157" s="17" t="s">
        <v>136</v>
      </c>
      <c r="BE157" s="142">
        <f t="shared" ref="BE157:BE165" si="24">IF(U157="základní",N157,0)</f>
        <v>20490.7</v>
      </c>
      <c r="BF157" s="142">
        <f t="shared" ref="BF157:BF165" si="25">IF(U157="snížená",N157,0)</f>
        <v>0</v>
      </c>
      <c r="BG157" s="142">
        <f t="shared" ref="BG157:BG165" si="26">IF(U157="zákl. přenesená",N157,0)</f>
        <v>0</v>
      </c>
      <c r="BH157" s="142">
        <f t="shared" ref="BH157:BH165" si="27">IF(U157="sníž. přenesená",N157,0)</f>
        <v>0</v>
      </c>
      <c r="BI157" s="142">
        <f t="shared" ref="BI157:BI165" si="28">IF(U157="nulová",N157,0)</f>
        <v>0</v>
      </c>
      <c r="BJ157" s="17" t="s">
        <v>82</v>
      </c>
      <c r="BK157" s="142">
        <f t="shared" ref="BK157:BK165" si="29">ROUND(L157*K157,2)</f>
        <v>20490.7</v>
      </c>
      <c r="BL157" s="17" t="s">
        <v>141</v>
      </c>
      <c r="BM157" s="17" t="s">
        <v>446</v>
      </c>
    </row>
    <row r="158" spans="2:65" s="1" customFormat="1" ht="28.9" customHeight="1">
      <c r="B158" s="133"/>
      <c r="C158" s="134" t="s">
        <v>277</v>
      </c>
      <c r="D158" s="134" t="s">
        <v>137</v>
      </c>
      <c r="E158" s="135" t="s">
        <v>447</v>
      </c>
      <c r="F158" s="188" t="s">
        <v>448</v>
      </c>
      <c r="G158" s="188"/>
      <c r="H158" s="188"/>
      <c r="I158" s="188"/>
      <c r="J158" s="136" t="s">
        <v>149</v>
      </c>
      <c r="K158" s="137">
        <v>105.8</v>
      </c>
      <c r="L158" s="189">
        <v>95.9</v>
      </c>
      <c r="M158" s="189"/>
      <c r="N158" s="189">
        <f t="shared" si="20"/>
        <v>10146.219999999999</v>
      </c>
      <c r="O158" s="189"/>
      <c r="P158" s="189"/>
      <c r="Q158" s="189"/>
      <c r="R158" s="138"/>
      <c r="T158" s="139" t="s">
        <v>5</v>
      </c>
      <c r="U158" s="40" t="s">
        <v>39</v>
      </c>
      <c r="V158" s="140">
        <v>0</v>
      </c>
      <c r="W158" s="140">
        <f t="shared" si="21"/>
        <v>0</v>
      </c>
      <c r="X158" s="140">
        <v>7.1900000000000006E-2</v>
      </c>
      <c r="Y158" s="140">
        <f t="shared" si="22"/>
        <v>7.6070200000000003</v>
      </c>
      <c r="Z158" s="140">
        <v>0</v>
      </c>
      <c r="AA158" s="141">
        <f t="shared" si="23"/>
        <v>0</v>
      </c>
      <c r="AR158" s="17" t="s">
        <v>141</v>
      </c>
      <c r="AT158" s="17" t="s">
        <v>137</v>
      </c>
      <c r="AU158" s="17" t="s">
        <v>102</v>
      </c>
      <c r="AY158" s="17" t="s">
        <v>136</v>
      </c>
      <c r="BE158" s="142">
        <f t="shared" si="24"/>
        <v>10146.219999999999</v>
      </c>
      <c r="BF158" s="142">
        <f t="shared" si="25"/>
        <v>0</v>
      </c>
      <c r="BG158" s="142">
        <f t="shared" si="26"/>
        <v>0</v>
      </c>
      <c r="BH158" s="142">
        <f t="shared" si="27"/>
        <v>0</v>
      </c>
      <c r="BI158" s="142">
        <f t="shared" si="28"/>
        <v>0</v>
      </c>
      <c r="BJ158" s="17" t="s">
        <v>82</v>
      </c>
      <c r="BK158" s="142">
        <f t="shared" si="29"/>
        <v>10146.219999999999</v>
      </c>
      <c r="BL158" s="17" t="s">
        <v>141</v>
      </c>
      <c r="BM158" s="17" t="s">
        <v>449</v>
      </c>
    </row>
    <row r="159" spans="2:65" s="1" customFormat="1" ht="28.9" customHeight="1">
      <c r="B159" s="133"/>
      <c r="C159" s="143" t="s">
        <v>281</v>
      </c>
      <c r="D159" s="143" t="s">
        <v>196</v>
      </c>
      <c r="E159" s="144" t="s">
        <v>450</v>
      </c>
      <c r="F159" s="201" t="s">
        <v>262</v>
      </c>
      <c r="G159" s="201"/>
      <c r="H159" s="201"/>
      <c r="I159" s="201"/>
      <c r="J159" s="145" t="s">
        <v>182</v>
      </c>
      <c r="K159" s="146">
        <v>2.59</v>
      </c>
      <c r="L159" s="192">
        <v>2460</v>
      </c>
      <c r="M159" s="192"/>
      <c r="N159" s="192">
        <f t="shared" si="20"/>
        <v>6371.4</v>
      </c>
      <c r="O159" s="189"/>
      <c r="P159" s="189"/>
      <c r="Q159" s="189"/>
      <c r="R159" s="138"/>
      <c r="T159" s="139" t="s">
        <v>5</v>
      </c>
      <c r="U159" s="40" t="s">
        <v>39</v>
      </c>
      <c r="V159" s="140">
        <v>0</v>
      </c>
      <c r="W159" s="140">
        <f t="shared" si="21"/>
        <v>0</v>
      </c>
      <c r="X159" s="140">
        <v>1</v>
      </c>
      <c r="Y159" s="140">
        <f t="shared" si="22"/>
        <v>2.59</v>
      </c>
      <c r="Z159" s="140">
        <v>0</v>
      </c>
      <c r="AA159" s="141">
        <f t="shared" si="23"/>
        <v>0</v>
      </c>
      <c r="AR159" s="17" t="s">
        <v>167</v>
      </c>
      <c r="AT159" s="17" t="s">
        <v>196</v>
      </c>
      <c r="AU159" s="17" t="s">
        <v>102</v>
      </c>
      <c r="AY159" s="17" t="s">
        <v>136</v>
      </c>
      <c r="BE159" s="142">
        <f t="shared" si="24"/>
        <v>6371.4</v>
      </c>
      <c r="BF159" s="142">
        <f t="shared" si="25"/>
        <v>0</v>
      </c>
      <c r="BG159" s="142">
        <f t="shared" si="26"/>
        <v>0</v>
      </c>
      <c r="BH159" s="142">
        <f t="shared" si="27"/>
        <v>0</v>
      </c>
      <c r="BI159" s="142">
        <f t="shared" si="28"/>
        <v>0</v>
      </c>
      <c r="BJ159" s="17" t="s">
        <v>82</v>
      </c>
      <c r="BK159" s="142">
        <f t="shared" si="29"/>
        <v>6371.4</v>
      </c>
      <c r="BL159" s="17" t="s">
        <v>141</v>
      </c>
      <c r="BM159" s="17" t="s">
        <v>451</v>
      </c>
    </row>
    <row r="160" spans="2:65" s="1" customFormat="1" ht="28.9" customHeight="1">
      <c r="B160" s="133"/>
      <c r="C160" s="134" t="s">
        <v>285</v>
      </c>
      <c r="D160" s="134" t="s">
        <v>137</v>
      </c>
      <c r="E160" s="135" t="s">
        <v>452</v>
      </c>
      <c r="F160" s="188" t="s">
        <v>453</v>
      </c>
      <c r="G160" s="188"/>
      <c r="H160" s="188"/>
      <c r="I160" s="188"/>
      <c r="J160" s="136" t="s">
        <v>149</v>
      </c>
      <c r="K160" s="137">
        <v>105.8</v>
      </c>
      <c r="L160" s="189">
        <v>124</v>
      </c>
      <c r="M160" s="189"/>
      <c r="N160" s="189">
        <f t="shared" si="20"/>
        <v>13119.2</v>
      </c>
      <c r="O160" s="189"/>
      <c r="P160" s="189"/>
      <c r="Q160" s="189"/>
      <c r="R160" s="138"/>
      <c r="T160" s="139" t="s">
        <v>5</v>
      </c>
      <c r="U160" s="40" t="s">
        <v>39</v>
      </c>
      <c r="V160" s="140">
        <v>0</v>
      </c>
      <c r="W160" s="140">
        <f t="shared" si="21"/>
        <v>0</v>
      </c>
      <c r="X160" s="140">
        <v>8.9779999999999999E-2</v>
      </c>
      <c r="Y160" s="140">
        <f t="shared" si="22"/>
        <v>9.4987239999999993</v>
      </c>
      <c r="Z160" s="140">
        <v>0</v>
      </c>
      <c r="AA160" s="141">
        <f t="shared" si="23"/>
        <v>0</v>
      </c>
      <c r="AR160" s="17" t="s">
        <v>141</v>
      </c>
      <c r="AT160" s="17" t="s">
        <v>137</v>
      </c>
      <c r="AU160" s="17" t="s">
        <v>102</v>
      </c>
      <c r="AY160" s="17" t="s">
        <v>136</v>
      </c>
      <c r="BE160" s="142">
        <f t="shared" si="24"/>
        <v>13119.2</v>
      </c>
      <c r="BF160" s="142">
        <f t="shared" si="25"/>
        <v>0</v>
      </c>
      <c r="BG160" s="142">
        <f t="shared" si="26"/>
        <v>0</v>
      </c>
      <c r="BH160" s="142">
        <f t="shared" si="27"/>
        <v>0</v>
      </c>
      <c r="BI160" s="142">
        <f t="shared" si="28"/>
        <v>0</v>
      </c>
      <c r="BJ160" s="17" t="s">
        <v>82</v>
      </c>
      <c r="BK160" s="142">
        <f t="shared" si="29"/>
        <v>13119.2</v>
      </c>
      <c r="BL160" s="17" t="s">
        <v>141</v>
      </c>
      <c r="BM160" s="17" t="s">
        <v>454</v>
      </c>
    </row>
    <row r="161" spans="2:65" s="1" customFormat="1" ht="28.9" customHeight="1">
      <c r="B161" s="133"/>
      <c r="C161" s="143" t="s">
        <v>289</v>
      </c>
      <c r="D161" s="143" t="s">
        <v>196</v>
      </c>
      <c r="E161" s="144" t="s">
        <v>261</v>
      </c>
      <c r="F161" s="201" t="s">
        <v>262</v>
      </c>
      <c r="G161" s="201"/>
      <c r="H161" s="201"/>
      <c r="I161" s="201"/>
      <c r="J161" s="145" t="s">
        <v>182</v>
      </c>
      <c r="K161" s="146">
        <v>2.59</v>
      </c>
      <c r="L161" s="192">
        <v>2460</v>
      </c>
      <c r="M161" s="192"/>
      <c r="N161" s="192">
        <f t="shared" si="20"/>
        <v>6371.4</v>
      </c>
      <c r="O161" s="189"/>
      <c r="P161" s="189"/>
      <c r="Q161" s="189"/>
      <c r="R161" s="138"/>
      <c r="T161" s="139" t="s">
        <v>5</v>
      </c>
      <c r="U161" s="40" t="s">
        <v>39</v>
      </c>
      <c r="V161" s="140">
        <v>0</v>
      </c>
      <c r="W161" s="140">
        <f t="shared" si="21"/>
        <v>0</v>
      </c>
      <c r="X161" s="140">
        <v>1</v>
      </c>
      <c r="Y161" s="140">
        <f t="shared" si="22"/>
        <v>2.59</v>
      </c>
      <c r="Z161" s="140">
        <v>0</v>
      </c>
      <c r="AA161" s="141">
        <f t="shared" si="23"/>
        <v>0</v>
      </c>
      <c r="AR161" s="17" t="s">
        <v>167</v>
      </c>
      <c r="AT161" s="17" t="s">
        <v>196</v>
      </c>
      <c r="AU161" s="17" t="s">
        <v>102</v>
      </c>
      <c r="AY161" s="17" t="s">
        <v>136</v>
      </c>
      <c r="BE161" s="142">
        <f t="shared" si="24"/>
        <v>6371.4</v>
      </c>
      <c r="BF161" s="142">
        <f t="shared" si="25"/>
        <v>0</v>
      </c>
      <c r="BG161" s="142">
        <f t="shared" si="26"/>
        <v>0</v>
      </c>
      <c r="BH161" s="142">
        <f t="shared" si="27"/>
        <v>0</v>
      </c>
      <c r="BI161" s="142">
        <f t="shared" si="28"/>
        <v>0</v>
      </c>
      <c r="BJ161" s="17" t="s">
        <v>82</v>
      </c>
      <c r="BK161" s="142">
        <f t="shared" si="29"/>
        <v>6371.4</v>
      </c>
      <c r="BL161" s="17" t="s">
        <v>141</v>
      </c>
      <c r="BM161" s="17" t="s">
        <v>455</v>
      </c>
    </row>
    <row r="162" spans="2:65" s="1" customFormat="1" ht="40.15" customHeight="1">
      <c r="B162" s="133"/>
      <c r="C162" s="134" t="s">
        <v>293</v>
      </c>
      <c r="D162" s="134" t="s">
        <v>137</v>
      </c>
      <c r="E162" s="135" t="s">
        <v>390</v>
      </c>
      <c r="F162" s="188" t="s">
        <v>391</v>
      </c>
      <c r="G162" s="188"/>
      <c r="H162" s="188"/>
      <c r="I162" s="188"/>
      <c r="J162" s="136" t="s">
        <v>140</v>
      </c>
      <c r="K162" s="137">
        <v>9.9</v>
      </c>
      <c r="L162" s="189">
        <v>46.1</v>
      </c>
      <c r="M162" s="189"/>
      <c r="N162" s="189">
        <f t="shared" si="20"/>
        <v>456.39</v>
      </c>
      <c r="O162" s="189"/>
      <c r="P162" s="189"/>
      <c r="Q162" s="189"/>
      <c r="R162" s="138"/>
      <c r="T162" s="139" t="s">
        <v>5</v>
      </c>
      <c r="U162" s="40" t="s">
        <v>39</v>
      </c>
      <c r="V162" s="140">
        <v>0</v>
      </c>
      <c r="W162" s="140">
        <f t="shared" si="21"/>
        <v>0</v>
      </c>
      <c r="X162" s="140">
        <v>4.6999999999999999E-4</v>
      </c>
      <c r="Y162" s="140">
        <f t="shared" si="22"/>
        <v>4.653E-3</v>
      </c>
      <c r="Z162" s="140">
        <v>0</v>
      </c>
      <c r="AA162" s="141">
        <f t="shared" si="23"/>
        <v>0</v>
      </c>
      <c r="AR162" s="17" t="s">
        <v>141</v>
      </c>
      <c r="AT162" s="17" t="s">
        <v>137</v>
      </c>
      <c r="AU162" s="17" t="s">
        <v>102</v>
      </c>
      <c r="AY162" s="17" t="s">
        <v>136</v>
      </c>
      <c r="BE162" s="142">
        <f t="shared" si="24"/>
        <v>456.39</v>
      </c>
      <c r="BF162" s="142">
        <f t="shared" si="25"/>
        <v>0</v>
      </c>
      <c r="BG162" s="142">
        <f t="shared" si="26"/>
        <v>0</v>
      </c>
      <c r="BH162" s="142">
        <f t="shared" si="27"/>
        <v>0</v>
      </c>
      <c r="BI162" s="142">
        <f t="shared" si="28"/>
        <v>0</v>
      </c>
      <c r="BJ162" s="17" t="s">
        <v>82</v>
      </c>
      <c r="BK162" s="142">
        <f t="shared" si="29"/>
        <v>456.39</v>
      </c>
      <c r="BL162" s="17" t="s">
        <v>141</v>
      </c>
      <c r="BM162" s="17" t="s">
        <v>456</v>
      </c>
    </row>
    <row r="163" spans="2:65" s="1" customFormat="1" ht="28.9" customHeight="1">
      <c r="B163" s="133"/>
      <c r="C163" s="134" t="s">
        <v>297</v>
      </c>
      <c r="D163" s="134" t="s">
        <v>137</v>
      </c>
      <c r="E163" s="135" t="s">
        <v>286</v>
      </c>
      <c r="F163" s="188" t="s">
        <v>287</v>
      </c>
      <c r="G163" s="188"/>
      <c r="H163" s="188"/>
      <c r="I163" s="188"/>
      <c r="J163" s="136" t="s">
        <v>149</v>
      </c>
      <c r="K163" s="137">
        <v>14</v>
      </c>
      <c r="L163" s="189">
        <v>75</v>
      </c>
      <c r="M163" s="189"/>
      <c r="N163" s="189">
        <f t="shared" si="20"/>
        <v>1050</v>
      </c>
      <c r="O163" s="189"/>
      <c r="P163" s="189"/>
      <c r="Q163" s="189"/>
      <c r="R163" s="138"/>
      <c r="T163" s="139" t="s">
        <v>5</v>
      </c>
      <c r="U163" s="40" t="s">
        <v>39</v>
      </c>
      <c r="V163" s="140">
        <v>0</v>
      </c>
      <c r="W163" s="140">
        <f t="shared" si="21"/>
        <v>0</v>
      </c>
      <c r="X163" s="140">
        <v>0</v>
      </c>
      <c r="Y163" s="140">
        <f t="shared" si="22"/>
        <v>0</v>
      </c>
      <c r="Z163" s="140">
        <v>0</v>
      </c>
      <c r="AA163" s="141">
        <f t="shared" si="23"/>
        <v>0</v>
      </c>
      <c r="AR163" s="17" t="s">
        <v>141</v>
      </c>
      <c r="AT163" s="17" t="s">
        <v>137</v>
      </c>
      <c r="AU163" s="17" t="s">
        <v>102</v>
      </c>
      <c r="AY163" s="17" t="s">
        <v>136</v>
      </c>
      <c r="BE163" s="142">
        <f t="shared" si="24"/>
        <v>1050</v>
      </c>
      <c r="BF163" s="142">
        <f t="shared" si="25"/>
        <v>0</v>
      </c>
      <c r="BG163" s="142">
        <f t="shared" si="26"/>
        <v>0</v>
      </c>
      <c r="BH163" s="142">
        <f t="shared" si="27"/>
        <v>0</v>
      </c>
      <c r="BI163" s="142">
        <f t="shared" si="28"/>
        <v>0</v>
      </c>
      <c r="BJ163" s="17" t="s">
        <v>82</v>
      </c>
      <c r="BK163" s="142">
        <f t="shared" si="29"/>
        <v>1050</v>
      </c>
      <c r="BL163" s="17" t="s">
        <v>141</v>
      </c>
      <c r="BM163" s="17" t="s">
        <v>457</v>
      </c>
    </row>
    <row r="164" spans="2:65" s="1" customFormat="1" ht="28.9" customHeight="1">
      <c r="B164" s="133"/>
      <c r="C164" s="134" t="s">
        <v>301</v>
      </c>
      <c r="D164" s="134" t="s">
        <v>137</v>
      </c>
      <c r="E164" s="135" t="s">
        <v>290</v>
      </c>
      <c r="F164" s="188" t="s">
        <v>291</v>
      </c>
      <c r="G164" s="188"/>
      <c r="H164" s="188"/>
      <c r="I164" s="188"/>
      <c r="J164" s="136" t="s">
        <v>149</v>
      </c>
      <c r="K164" s="137">
        <v>14</v>
      </c>
      <c r="L164" s="189">
        <v>71.099999999999994</v>
      </c>
      <c r="M164" s="189"/>
      <c r="N164" s="189">
        <f t="shared" si="20"/>
        <v>995.4</v>
      </c>
      <c r="O164" s="189"/>
      <c r="P164" s="189"/>
      <c r="Q164" s="189"/>
      <c r="R164" s="138"/>
      <c r="T164" s="139" t="s">
        <v>5</v>
      </c>
      <c r="U164" s="40" t="s">
        <v>39</v>
      </c>
      <c r="V164" s="140">
        <v>0</v>
      </c>
      <c r="W164" s="140">
        <f t="shared" si="21"/>
        <v>0</v>
      </c>
      <c r="X164" s="140">
        <v>0</v>
      </c>
      <c r="Y164" s="140">
        <f t="shared" si="22"/>
        <v>0</v>
      </c>
      <c r="Z164" s="140">
        <v>0</v>
      </c>
      <c r="AA164" s="141">
        <f t="shared" si="23"/>
        <v>0</v>
      </c>
      <c r="AR164" s="17" t="s">
        <v>141</v>
      </c>
      <c r="AT164" s="17" t="s">
        <v>137</v>
      </c>
      <c r="AU164" s="17" t="s">
        <v>102</v>
      </c>
      <c r="AY164" s="17" t="s">
        <v>136</v>
      </c>
      <c r="BE164" s="142">
        <f t="shared" si="24"/>
        <v>995.4</v>
      </c>
      <c r="BF164" s="142">
        <f t="shared" si="25"/>
        <v>0</v>
      </c>
      <c r="BG164" s="142">
        <f t="shared" si="26"/>
        <v>0</v>
      </c>
      <c r="BH164" s="142">
        <f t="shared" si="27"/>
        <v>0</v>
      </c>
      <c r="BI164" s="142">
        <f t="shared" si="28"/>
        <v>0</v>
      </c>
      <c r="BJ164" s="17" t="s">
        <v>82</v>
      </c>
      <c r="BK164" s="142">
        <f t="shared" si="29"/>
        <v>995.4</v>
      </c>
      <c r="BL164" s="17" t="s">
        <v>141</v>
      </c>
      <c r="BM164" s="17" t="s">
        <v>458</v>
      </c>
    </row>
    <row r="165" spans="2:65" s="1" customFormat="1" ht="40.15" customHeight="1">
      <c r="B165" s="133"/>
      <c r="C165" s="134" t="s">
        <v>305</v>
      </c>
      <c r="D165" s="134" t="s">
        <v>137</v>
      </c>
      <c r="E165" s="135" t="s">
        <v>302</v>
      </c>
      <c r="F165" s="188" t="s">
        <v>303</v>
      </c>
      <c r="G165" s="188"/>
      <c r="H165" s="188"/>
      <c r="I165" s="188"/>
      <c r="J165" s="136" t="s">
        <v>140</v>
      </c>
      <c r="K165" s="137">
        <v>256.10000000000002</v>
      </c>
      <c r="L165" s="189">
        <v>21.4</v>
      </c>
      <c r="M165" s="189"/>
      <c r="N165" s="189">
        <f t="shared" si="20"/>
        <v>5480.54</v>
      </c>
      <c r="O165" s="189"/>
      <c r="P165" s="189"/>
      <c r="Q165" s="189"/>
      <c r="R165" s="138"/>
      <c r="T165" s="139" t="s">
        <v>5</v>
      </c>
      <c r="U165" s="40" t="s">
        <v>39</v>
      </c>
      <c r="V165" s="140">
        <v>0</v>
      </c>
      <c r="W165" s="140">
        <f t="shared" si="21"/>
        <v>0</v>
      </c>
      <c r="X165" s="140">
        <v>0</v>
      </c>
      <c r="Y165" s="140">
        <f t="shared" si="22"/>
        <v>0</v>
      </c>
      <c r="Z165" s="140">
        <v>0</v>
      </c>
      <c r="AA165" s="141">
        <f t="shared" si="23"/>
        <v>0</v>
      </c>
      <c r="AR165" s="17" t="s">
        <v>141</v>
      </c>
      <c r="AT165" s="17" t="s">
        <v>137</v>
      </c>
      <c r="AU165" s="17" t="s">
        <v>102</v>
      </c>
      <c r="AY165" s="17" t="s">
        <v>136</v>
      </c>
      <c r="BE165" s="142">
        <f t="shared" si="24"/>
        <v>5480.54</v>
      </c>
      <c r="BF165" s="142">
        <f t="shared" si="25"/>
        <v>0</v>
      </c>
      <c r="BG165" s="142">
        <f t="shared" si="26"/>
        <v>0</v>
      </c>
      <c r="BH165" s="142">
        <f t="shared" si="27"/>
        <v>0</v>
      </c>
      <c r="BI165" s="142">
        <f t="shared" si="28"/>
        <v>0</v>
      </c>
      <c r="BJ165" s="17" t="s">
        <v>82</v>
      </c>
      <c r="BK165" s="142">
        <f t="shared" si="29"/>
        <v>5480.54</v>
      </c>
      <c r="BL165" s="17" t="s">
        <v>141</v>
      </c>
      <c r="BM165" s="17" t="s">
        <v>459</v>
      </c>
    </row>
    <row r="166" spans="2:65" s="9" customFormat="1" ht="29.85" customHeight="1">
      <c r="B166" s="122"/>
      <c r="C166" s="123"/>
      <c r="D166" s="132" t="s">
        <v>119</v>
      </c>
      <c r="E166" s="132"/>
      <c r="F166" s="132"/>
      <c r="G166" s="132"/>
      <c r="H166" s="132"/>
      <c r="I166" s="132"/>
      <c r="J166" s="132"/>
      <c r="K166" s="132"/>
      <c r="L166" s="132"/>
      <c r="M166" s="132"/>
      <c r="N166" s="190">
        <f>BK166</f>
        <v>10966.189999999999</v>
      </c>
      <c r="O166" s="191"/>
      <c r="P166" s="191"/>
      <c r="Q166" s="191"/>
      <c r="R166" s="125"/>
      <c r="T166" s="126"/>
      <c r="U166" s="123"/>
      <c r="V166" s="123"/>
      <c r="W166" s="127">
        <f>SUM(W167:W171)</f>
        <v>0</v>
      </c>
      <c r="X166" s="123"/>
      <c r="Y166" s="127">
        <f>SUM(Y167:Y171)</f>
        <v>0</v>
      </c>
      <c r="Z166" s="123"/>
      <c r="AA166" s="128">
        <f>SUM(AA167:AA171)</f>
        <v>0</v>
      </c>
      <c r="AR166" s="129" t="s">
        <v>82</v>
      </c>
      <c r="AT166" s="130" t="s">
        <v>73</v>
      </c>
      <c r="AU166" s="130" t="s">
        <v>82</v>
      </c>
      <c r="AY166" s="129" t="s">
        <v>136</v>
      </c>
      <c r="BK166" s="131">
        <f>SUM(BK167:BK171)</f>
        <v>10966.189999999999</v>
      </c>
    </row>
    <row r="167" spans="2:65" s="1" customFormat="1" ht="28.9" customHeight="1">
      <c r="B167" s="133"/>
      <c r="C167" s="134" t="s">
        <v>309</v>
      </c>
      <c r="D167" s="134" t="s">
        <v>137</v>
      </c>
      <c r="E167" s="135" t="s">
        <v>310</v>
      </c>
      <c r="F167" s="188" t="s">
        <v>311</v>
      </c>
      <c r="G167" s="188"/>
      <c r="H167" s="188"/>
      <c r="I167" s="188"/>
      <c r="J167" s="136" t="s">
        <v>182</v>
      </c>
      <c r="K167" s="137">
        <v>11.925000000000001</v>
      </c>
      <c r="L167" s="189">
        <v>39.1</v>
      </c>
      <c r="M167" s="189"/>
      <c r="N167" s="189">
        <f>ROUND(L167*K167,2)</f>
        <v>466.27</v>
      </c>
      <c r="O167" s="189"/>
      <c r="P167" s="189"/>
      <c r="Q167" s="189"/>
      <c r="R167" s="138"/>
      <c r="T167" s="139" t="s">
        <v>5</v>
      </c>
      <c r="U167" s="40" t="s">
        <v>39</v>
      </c>
      <c r="V167" s="140">
        <v>0</v>
      </c>
      <c r="W167" s="140">
        <f>V167*K167</f>
        <v>0</v>
      </c>
      <c r="X167" s="140">
        <v>0</v>
      </c>
      <c r="Y167" s="140">
        <f>X167*K167</f>
        <v>0</v>
      </c>
      <c r="Z167" s="140">
        <v>0</v>
      </c>
      <c r="AA167" s="141">
        <f>Z167*K167</f>
        <v>0</v>
      </c>
      <c r="AR167" s="17" t="s">
        <v>141</v>
      </c>
      <c r="AT167" s="17" t="s">
        <v>137</v>
      </c>
      <c r="AU167" s="17" t="s">
        <v>102</v>
      </c>
      <c r="AY167" s="17" t="s">
        <v>136</v>
      </c>
      <c r="BE167" s="142">
        <f>IF(U167="základní",N167,0)</f>
        <v>466.27</v>
      </c>
      <c r="BF167" s="142">
        <f>IF(U167="snížená",N167,0)</f>
        <v>0</v>
      </c>
      <c r="BG167" s="142">
        <f>IF(U167="zákl. přenesená",N167,0)</f>
        <v>0</v>
      </c>
      <c r="BH167" s="142">
        <f>IF(U167="sníž. přenesená",N167,0)</f>
        <v>0</v>
      </c>
      <c r="BI167" s="142">
        <f>IF(U167="nulová",N167,0)</f>
        <v>0</v>
      </c>
      <c r="BJ167" s="17" t="s">
        <v>82</v>
      </c>
      <c r="BK167" s="142">
        <f>ROUND(L167*K167,2)</f>
        <v>466.27</v>
      </c>
      <c r="BL167" s="17" t="s">
        <v>141</v>
      </c>
      <c r="BM167" s="17" t="s">
        <v>460</v>
      </c>
    </row>
    <row r="168" spans="2:65" s="1" customFormat="1" ht="28.9" customHeight="1">
      <c r="B168" s="133"/>
      <c r="C168" s="134" t="s">
        <v>313</v>
      </c>
      <c r="D168" s="134" t="s">
        <v>137</v>
      </c>
      <c r="E168" s="135" t="s">
        <v>314</v>
      </c>
      <c r="F168" s="188" t="s">
        <v>315</v>
      </c>
      <c r="G168" s="188"/>
      <c r="H168" s="188"/>
      <c r="I168" s="188"/>
      <c r="J168" s="136" t="s">
        <v>182</v>
      </c>
      <c r="K168" s="137">
        <v>226.57499999999999</v>
      </c>
      <c r="L168" s="189">
        <v>8.7200000000000006</v>
      </c>
      <c r="M168" s="189"/>
      <c r="N168" s="189">
        <f>ROUND(L168*K168,2)</f>
        <v>1975.73</v>
      </c>
      <c r="O168" s="189"/>
      <c r="P168" s="189"/>
      <c r="Q168" s="189"/>
      <c r="R168" s="138"/>
      <c r="T168" s="139" t="s">
        <v>5</v>
      </c>
      <c r="U168" s="40" t="s">
        <v>39</v>
      </c>
      <c r="V168" s="140">
        <v>0</v>
      </c>
      <c r="W168" s="140">
        <f>V168*K168</f>
        <v>0</v>
      </c>
      <c r="X168" s="140">
        <v>0</v>
      </c>
      <c r="Y168" s="140">
        <f>X168*K168</f>
        <v>0</v>
      </c>
      <c r="Z168" s="140">
        <v>0</v>
      </c>
      <c r="AA168" s="141">
        <f>Z168*K168</f>
        <v>0</v>
      </c>
      <c r="AR168" s="17" t="s">
        <v>141</v>
      </c>
      <c r="AT168" s="17" t="s">
        <v>137</v>
      </c>
      <c r="AU168" s="17" t="s">
        <v>102</v>
      </c>
      <c r="AY168" s="17" t="s">
        <v>136</v>
      </c>
      <c r="BE168" s="142">
        <f>IF(U168="základní",N168,0)</f>
        <v>1975.73</v>
      </c>
      <c r="BF168" s="142">
        <f>IF(U168="snížená",N168,0)</f>
        <v>0</v>
      </c>
      <c r="BG168" s="142">
        <f>IF(U168="zákl. přenesená",N168,0)</f>
        <v>0</v>
      </c>
      <c r="BH168" s="142">
        <f>IF(U168="sníž. přenesená",N168,0)</f>
        <v>0</v>
      </c>
      <c r="BI168" s="142">
        <f>IF(U168="nulová",N168,0)</f>
        <v>0</v>
      </c>
      <c r="BJ168" s="17" t="s">
        <v>82</v>
      </c>
      <c r="BK168" s="142">
        <f>ROUND(L168*K168,2)</f>
        <v>1975.73</v>
      </c>
      <c r="BL168" s="17" t="s">
        <v>141</v>
      </c>
      <c r="BM168" s="17" t="s">
        <v>461</v>
      </c>
    </row>
    <row r="169" spans="2:65" s="1" customFormat="1" ht="28.9" customHeight="1">
      <c r="B169" s="133"/>
      <c r="C169" s="134" t="s">
        <v>317</v>
      </c>
      <c r="D169" s="134" t="s">
        <v>137</v>
      </c>
      <c r="E169" s="135" t="s">
        <v>318</v>
      </c>
      <c r="F169" s="188" t="s">
        <v>319</v>
      </c>
      <c r="G169" s="188"/>
      <c r="H169" s="188"/>
      <c r="I169" s="188"/>
      <c r="J169" s="136" t="s">
        <v>182</v>
      </c>
      <c r="K169" s="137">
        <v>121.648</v>
      </c>
      <c r="L169" s="189">
        <v>44</v>
      </c>
      <c r="M169" s="189"/>
      <c r="N169" s="189">
        <f>ROUND(L169*K169,2)</f>
        <v>5352.51</v>
      </c>
      <c r="O169" s="189"/>
      <c r="P169" s="189"/>
      <c r="Q169" s="189"/>
      <c r="R169" s="138"/>
      <c r="T169" s="139" t="s">
        <v>5</v>
      </c>
      <c r="U169" s="40" t="s">
        <v>39</v>
      </c>
      <c r="V169" s="140">
        <v>0</v>
      </c>
      <c r="W169" s="140">
        <f>V169*K169</f>
        <v>0</v>
      </c>
      <c r="X169" s="140">
        <v>0</v>
      </c>
      <c r="Y169" s="140">
        <f>X169*K169</f>
        <v>0</v>
      </c>
      <c r="Z169" s="140">
        <v>0</v>
      </c>
      <c r="AA169" s="141">
        <f>Z169*K169</f>
        <v>0</v>
      </c>
      <c r="AR169" s="17" t="s">
        <v>141</v>
      </c>
      <c r="AT169" s="17" t="s">
        <v>137</v>
      </c>
      <c r="AU169" s="17" t="s">
        <v>102</v>
      </c>
      <c r="AY169" s="17" t="s">
        <v>136</v>
      </c>
      <c r="BE169" s="142">
        <f>IF(U169="základní",N169,0)</f>
        <v>5352.51</v>
      </c>
      <c r="BF169" s="142">
        <f>IF(U169="snížená",N169,0)</f>
        <v>0</v>
      </c>
      <c r="BG169" s="142">
        <f>IF(U169="zákl. přenesená",N169,0)</f>
        <v>0</v>
      </c>
      <c r="BH169" s="142">
        <f>IF(U169="sníž. přenesená",N169,0)</f>
        <v>0</v>
      </c>
      <c r="BI169" s="142">
        <f>IF(U169="nulová",N169,0)</f>
        <v>0</v>
      </c>
      <c r="BJ169" s="17" t="s">
        <v>82</v>
      </c>
      <c r="BK169" s="142">
        <f>ROUND(L169*K169,2)</f>
        <v>5352.51</v>
      </c>
      <c r="BL169" s="17" t="s">
        <v>141</v>
      </c>
      <c r="BM169" s="17" t="s">
        <v>462</v>
      </c>
    </row>
    <row r="170" spans="2:65" s="1" customFormat="1" ht="28.9" customHeight="1">
      <c r="B170" s="133"/>
      <c r="C170" s="134" t="s">
        <v>321</v>
      </c>
      <c r="D170" s="134" t="s">
        <v>137</v>
      </c>
      <c r="E170" s="135" t="s">
        <v>322</v>
      </c>
      <c r="F170" s="188" t="s">
        <v>323</v>
      </c>
      <c r="G170" s="188"/>
      <c r="H170" s="188"/>
      <c r="I170" s="188"/>
      <c r="J170" s="136" t="s">
        <v>182</v>
      </c>
      <c r="K170" s="137">
        <v>11.925000000000001</v>
      </c>
      <c r="L170" s="189">
        <v>146</v>
      </c>
      <c r="M170" s="189"/>
      <c r="N170" s="189">
        <f>ROUND(L170*K170,2)</f>
        <v>1741.05</v>
      </c>
      <c r="O170" s="189"/>
      <c r="P170" s="189"/>
      <c r="Q170" s="189"/>
      <c r="R170" s="138"/>
      <c r="T170" s="139" t="s">
        <v>5</v>
      </c>
      <c r="U170" s="40" t="s">
        <v>39</v>
      </c>
      <c r="V170" s="140">
        <v>0</v>
      </c>
      <c r="W170" s="140">
        <f>V170*K170</f>
        <v>0</v>
      </c>
      <c r="X170" s="140">
        <v>0</v>
      </c>
      <c r="Y170" s="140">
        <f>X170*K170</f>
        <v>0</v>
      </c>
      <c r="Z170" s="140">
        <v>0</v>
      </c>
      <c r="AA170" s="141">
        <f>Z170*K170</f>
        <v>0</v>
      </c>
      <c r="AR170" s="17" t="s">
        <v>141</v>
      </c>
      <c r="AT170" s="17" t="s">
        <v>137</v>
      </c>
      <c r="AU170" s="17" t="s">
        <v>102</v>
      </c>
      <c r="AY170" s="17" t="s">
        <v>136</v>
      </c>
      <c r="BE170" s="142">
        <f>IF(U170="základní",N170,0)</f>
        <v>1741.05</v>
      </c>
      <c r="BF170" s="142">
        <f>IF(U170="snížená",N170,0)</f>
        <v>0</v>
      </c>
      <c r="BG170" s="142">
        <f>IF(U170="zákl. přenesená",N170,0)</f>
        <v>0</v>
      </c>
      <c r="BH170" s="142">
        <f>IF(U170="sníž. přenesená",N170,0)</f>
        <v>0</v>
      </c>
      <c r="BI170" s="142">
        <f>IF(U170="nulová",N170,0)</f>
        <v>0</v>
      </c>
      <c r="BJ170" s="17" t="s">
        <v>82</v>
      </c>
      <c r="BK170" s="142">
        <f>ROUND(L170*K170,2)</f>
        <v>1741.05</v>
      </c>
      <c r="BL170" s="17" t="s">
        <v>141</v>
      </c>
      <c r="BM170" s="17" t="s">
        <v>463</v>
      </c>
    </row>
    <row r="171" spans="2:65" s="1" customFormat="1" ht="28.9" customHeight="1">
      <c r="B171" s="133"/>
      <c r="C171" s="134" t="s">
        <v>325</v>
      </c>
      <c r="D171" s="134" t="s">
        <v>137</v>
      </c>
      <c r="E171" s="135" t="s">
        <v>399</v>
      </c>
      <c r="F171" s="188" t="s">
        <v>400</v>
      </c>
      <c r="G171" s="188"/>
      <c r="H171" s="188"/>
      <c r="I171" s="188"/>
      <c r="J171" s="136" t="s">
        <v>182</v>
      </c>
      <c r="K171" s="137">
        <v>11.445</v>
      </c>
      <c r="L171" s="189">
        <v>125</v>
      </c>
      <c r="M171" s="189"/>
      <c r="N171" s="189">
        <f>ROUND(L171*K171,2)</f>
        <v>1430.63</v>
      </c>
      <c r="O171" s="189"/>
      <c r="P171" s="189"/>
      <c r="Q171" s="189"/>
      <c r="R171" s="138"/>
      <c r="T171" s="139" t="s">
        <v>5</v>
      </c>
      <c r="U171" s="40" t="s">
        <v>39</v>
      </c>
      <c r="V171" s="140">
        <v>0</v>
      </c>
      <c r="W171" s="140">
        <f>V171*K171</f>
        <v>0</v>
      </c>
      <c r="X171" s="140">
        <v>0</v>
      </c>
      <c r="Y171" s="140">
        <f>X171*K171</f>
        <v>0</v>
      </c>
      <c r="Z171" s="140">
        <v>0</v>
      </c>
      <c r="AA171" s="141">
        <f>Z171*K171</f>
        <v>0</v>
      </c>
      <c r="AR171" s="17" t="s">
        <v>141</v>
      </c>
      <c r="AT171" s="17" t="s">
        <v>137</v>
      </c>
      <c r="AU171" s="17" t="s">
        <v>102</v>
      </c>
      <c r="AY171" s="17" t="s">
        <v>136</v>
      </c>
      <c r="BE171" s="142">
        <f>IF(U171="základní",N171,0)</f>
        <v>1430.63</v>
      </c>
      <c r="BF171" s="142">
        <f>IF(U171="snížená",N171,0)</f>
        <v>0</v>
      </c>
      <c r="BG171" s="142">
        <f>IF(U171="zákl. přenesená",N171,0)</f>
        <v>0</v>
      </c>
      <c r="BH171" s="142">
        <f>IF(U171="sníž. přenesená",N171,0)</f>
        <v>0</v>
      </c>
      <c r="BI171" s="142">
        <f>IF(U171="nulová",N171,0)</f>
        <v>0</v>
      </c>
      <c r="BJ171" s="17" t="s">
        <v>82</v>
      </c>
      <c r="BK171" s="142">
        <f>ROUND(L171*K171,2)</f>
        <v>1430.63</v>
      </c>
      <c r="BL171" s="17" t="s">
        <v>141</v>
      </c>
      <c r="BM171" s="17" t="s">
        <v>464</v>
      </c>
    </row>
    <row r="172" spans="2:65" s="9" customFormat="1" ht="29.85" customHeight="1">
      <c r="B172" s="122"/>
      <c r="C172" s="123"/>
      <c r="D172" s="132" t="s">
        <v>120</v>
      </c>
      <c r="E172" s="132"/>
      <c r="F172" s="132"/>
      <c r="G172" s="132"/>
      <c r="H172" s="132"/>
      <c r="I172" s="132"/>
      <c r="J172" s="132"/>
      <c r="K172" s="132"/>
      <c r="L172" s="132"/>
      <c r="M172" s="132"/>
      <c r="N172" s="190">
        <f>BK172</f>
        <v>24225.47</v>
      </c>
      <c r="O172" s="191"/>
      <c r="P172" s="191"/>
      <c r="Q172" s="191"/>
      <c r="R172" s="125"/>
      <c r="T172" s="126"/>
      <c r="U172" s="123"/>
      <c r="V172" s="123"/>
      <c r="W172" s="127">
        <f>W173</f>
        <v>0</v>
      </c>
      <c r="X172" s="123"/>
      <c r="Y172" s="127">
        <f>Y173</f>
        <v>0</v>
      </c>
      <c r="Z172" s="123"/>
      <c r="AA172" s="128">
        <f>AA173</f>
        <v>0</v>
      </c>
      <c r="AR172" s="129" t="s">
        <v>82</v>
      </c>
      <c r="AT172" s="130" t="s">
        <v>73</v>
      </c>
      <c r="AU172" s="130" t="s">
        <v>82</v>
      </c>
      <c r="AY172" s="129" t="s">
        <v>136</v>
      </c>
      <c r="BK172" s="131">
        <f>BK173</f>
        <v>24225.47</v>
      </c>
    </row>
    <row r="173" spans="2:65" s="1" customFormat="1" ht="28.9" customHeight="1">
      <c r="B173" s="133"/>
      <c r="C173" s="134" t="s">
        <v>329</v>
      </c>
      <c r="D173" s="134" t="s">
        <v>137</v>
      </c>
      <c r="E173" s="135" t="s">
        <v>330</v>
      </c>
      <c r="F173" s="188" t="s">
        <v>331</v>
      </c>
      <c r="G173" s="188"/>
      <c r="H173" s="188"/>
      <c r="I173" s="188"/>
      <c r="J173" s="136" t="s">
        <v>182</v>
      </c>
      <c r="K173" s="137">
        <v>143.346</v>
      </c>
      <c r="L173" s="189">
        <v>169</v>
      </c>
      <c r="M173" s="189"/>
      <c r="N173" s="189">
        <f>ROUND(L173*K173,2)</f>
        <v>24225.47</v>
      </c>
      <c r="O173" s="189"/>
      <c r="P173" s="189"/>
      <c r="Q173" s="189"/>
      <c r="R173" s="138"/>
      <c r="T173" s="139" t="s">
        <v>5</v>
      </c>
      <c r="U173" s="40" t="s">
        <v>39</v>
      </c>
      <c r="V173" s="140">
        <v>0</v>
      </c>
      <c r="W173" s="140">
        <f>V173*K173</f>
        <v>0</v>
      </c>
      <c r="X173" s="140">
        <v>0</v>
      </c>
      <c r="Y173" s="140">
        <f>X173*K173</f>
        <v>0</v>
      </c>
      <c r="Z173" s="140">
        <v>0</v>
      </c>
      <c r="AA173" s="141">
        <f>Z173*K173</f>
        <v>0</v>
      </c>
      <c r="AR173" s="17" t="s">
        <v>141</v>
      </c>
      <c r="AT173" s="17" t="s">
        <v>137</v>
      </c>
      <c r="AU173" s="17" t="s">
        <v>102</v>
      </c>
      <c r="AY173" s="17" t="s">
        <v>136</v>
      </c>
      <c r="BE173" s="142">
        <f>IF(U173="základní",N173,0)</f>
        <v>24225.47</v>
      </c>
      <c r="BF173" s="142">
        <f>IF(U173="snížená",N173,0)</f>
        <v>0</v>
      </c>
      <c r="BG173" s="142">
        <f>IF(U173="zákl. přenesená",N173,0)</f>
        <v>0</v>
      </c>
      <c r="BH173" s="142">
        <f>IF(U173="sníž. přenesená",N173,0)</f>
        <v>0</v>
      </c>
      <c r="BI173" s="142">
        <f>IF(U173="nulová",N173,0)</f>
        <v>0</v>
      </c>
      <c r="BJ173" s="17" t="s">
        <v>82</v>
      </c>
      <c r="BK173" s="142">
        <f>ROUND(L173*K173,2)</f>
        <v>24225.47</v>
      </c>
      <c r="BL173" s="17" t="s">
        <v>141</v>
      </c>
      <c r="BM173" s="17" t="s">
        <v>465</v>
      </c>
    </row>
    <row r="174" spans="2:65" s="9" customFormat="1" ht="37.35" customHeight="1">
      <c r="B174" s="122"/>
      <c r="C174" s="123"/>
      <c r="D174" s="124" t="s">
        <v>407</v>
      </c>
      <c r="E174" s="124"/>
      <c r="F174" s="124"/>
      <c r="G174" s="124"/>
      <c r="H174" s="124"/>
      <c r="I174" s="124"/>
      <c r="J174" s="124"/>
      <c r="K174" s="124"/>
      <c r="L174" s="124"/>
      <c r="M174" s="124"/>
      <c r="N174" s="218">
        <f>BK174</f>
        <v>630.37</v>
      </c>
      <c r="O174" s="219"/>
      <c r="P174" s="219"/>
      <c r="Q174" s="219"/>
      <c r="R174" s="125"/>
      <c r="T174" s="126"/>
      <c r="U174" s="123"/>
      <c r="V174" s="123"/>
      <c r="W174" s="127">
        <f>W175</f>
        <v>0</v>
      </c>
      <c r="X174" s="123"/>
      <c r="Y174" s="127">
        <f>Y175</f>
        <v>3.9050000000000001E-3</v>
      </c>
      <c r="Z174" s="123"/>
      <c r="AA174" s="128">
        <f>AA175</f>
        <v>0</v>
      </c>
      <c r="AR174" s="129" t="s">
        <v>102</v>
      </c>
      <c r="AT174" s="130" t="s">
        <v>73</v>
      </c>
      <c r="AU174" s="130" t="s">
        <v>74</v>
      </c>
      <c r="AY174" s="129" t="s">
        <v>136</v>
      </c>
      <c r="BK174" s="131">
        <f>BK175</f>
        <v>630.37</v>
      </c>
    </row>
    <row r="175" spans="2:65" s="9" customFormat="1" ht="19.899999999999999" customHeight="1">
      <c r="B175" s="122"/>
      <c r="C175" s="123"/>
      <c r="D175" s="132" t="s">
        <v>408</v>
      </c>
      <c r="E175" s="132"/>
      <c r="F175" s="132"/>
      <c r="G175" s="132"/>
      <c r="H175" s="132"/>
      <c r="I175" s="132"/>
      <c r="J175" s="132"/>
      <c r="K175" s="132"/>
      <c r="L175" s="132"/>
      <c r="M175" s="132"/>
      <c r="N175" s="205">
        <f>BK175</f>
        <v>630.37</v>
      </c>
      <c r="O175" s="206"/>
      <c r="P175" s="206"/>
      <c r="Q175" s="206"/>
      <c r="R175" s="125"/>
      <c r="T175" s="126"/>
      <c r="U175" s="123"/>
      <c r="V175" s="123"/>
      <c r="W175" s="127">
        <f>SUM(W176:W177)</f>
        <v>0</v>
      </c>
      <c r="X175" s="123"/>
      <c r="Y175" s="127">
        <f>SUM(Y176:Y177)</f>
        <v>3.9050000000000001E-3</v>
      </c>
      <c r="Z175" s="123"/>
      <c r="AA175" s="128">
        <f>SUM(AA176:AA177)</f>
        <v>0</v>
      </c>
      <c r="AR175" s="129" t="s">
        <v>102</v>
      </c>
      <c r="AT175" s="130" t="s">
        <v>73</v>
      </c>
      <c r="AU175" s="130" t="s">
        <v>82</v>
      </c>
      <c r="AY175" s="129" t="s">
        <v>136</v>
      </c>
      <c r="BK175" s="131">
        <f>SUM(BK176:BK177)</f>
        <v>630.37</v>
      </c>
    </row>
    <row r="176" spans="2:65" s="1" customFormat="1" ht="40.15" customHeight="1">
      <c r="B176" s="133"/>
      <c r="C176" s="134" t="s">
        <v>466</v>
      </c>
      <c r="D176" s="134" t="s">
        <v>137</v>
      </c>
      <c r="E176" s="135" t="s">
        <v>467</v>
      </c>
      <c r="F176" s="188" t="s">
        <v>468</v>
      </c>
      <c r="G176" s="188"/>
      <c r="H176" s="188"/>
      <c r="I176" s="188"/>
      <c r="J176" s="136" t="s">
        <v>140</v>
      </c>
      <c r="K176" s="137">
        <v>5.5</v>
      </c>
      <c r="L176" s="189">
        <v>114</v>
      </c>
      <c r="M176" s="189"/>
      <c r="N176" s="189">
        <f>ROUND(L176*K176,2)</f>
        <v>627</v>
      </c>
      <c r="O176" s="189"/>
      <c r="P176" s="189"/>
      <c r="Q176" s="189"/>
      <c r="R176" s="138"/>
      <c r="T176" s="139" t="s">
        <v>5</v>
      </c>
      <c r="U176" s="40" t="s">
        <v>39</v>
      </c>
      <c r="V176" s="140">
        <v>0</v>
      </c>
      <c r="W176" s="140">
        <f>V176*K176</f>
        <v>0</v>
      </c>
      <c r="X176" s="140">
        <v>7.1000000000000002E-4</v>
      </c>
      <c r="Y176" s="140">
        <f>X176*K176</f>
        <v>3.9050000000000001E-3</v>
      </c>
      <c r="Z176" s="140">
        <v>0</v>
      </c>
      <c r="AA176" s="141">
        <f>Z176*K176</f>
        <v>0</v>
      </c>
      <c r="AR176" s="17" t="s">
        <v>201</v>
      </c>
      <c r="AT176" s="17" t="s">
        <v>137</v>
      </c>
      <c r="AU176" s="17" t="s">
        <v>102</v>
      </c>
      <c r="AY176" s="17" t="s">
        <v>136</v>
      </c>
      <c r="BE176" s="142">
        <f>IF(U176="základní",N176,0)</f>
        <v>627</v>
      </c>
      <c r="BF176" s="142">
        <f>IF(U176="snížená",N176,0)</f>
        <v>0</v>
      </c>
      <c r="BG176" s="142">
        <f>IF(U176="zákl. přenesená",N176,0)</f>
        <v>0</v>
      </c>
      <c r="BH176" s="142">
        <f>IF(U176="sníž. přenesená",N176,0)</f>
        <v>0</v>
      </c>
      <c r="BI176" s="142">
        <f>IF(U176="nulová",N176,0)</f>
        <v>0</v>
      </c>
      <c r="BJ176" s="17" t="s">
        <v>82</v>
      </c>
      <c r="BK176" s="142">
        <f>ROUND(L176*K176,2)</f>
        <v>627</v>
      </c>
      <c r="BL176" s="17" t="s">
        <v>201</v>
      </c>
      <c r="BM176" s="17" t="s">
        <v>469</v>
      </c>
    </row>
    <row r="177" spans="2:65" s="1" customFormat="1" ht="40.15" customHeight="1">
      <c r="B177" s="133"/>
      <c r="C177" s="134" t="s">
        <v>470</v>
      </c>
      <c r="D177" s="134" t="s">
        <v>137</v>
      </c>
      <c r="E177" s="135" t="s">
        <v>471</v>
      </c>
      <c r="F177" s="188" t="s">
        <v>472</v>
      </c>
      <c r="G177" s="188"/>
      <c r="H177" s="188"/>
      <c r="I177" s="188"/>
      <c r="J177" s="136" t="s">
        <v>182</v>
      </c>
      <c r="K177" s="137">
        <v>4.0000000000000001E-3</v>
      </c>
      <c r="L177" s="189">
        <v>842</v>
      </c>
      <c r="M177" s="189"/>
      <c r="N177" s="189">
        <f>ROUND(L177*K177,2)</f>
        <v>3.37</v>
      </c>
      <c r="O177" s="189"/>
      <c r="P177" s="189"/>
      <c r="Q177" s="189"/>
      <c r="R177" s="138"/>
      <c r="T177" s="139" t="s">
        <v>5</v>
      </c>
      <c r="U177" s="147" t="s">
        <v>39</v>
      </c>
      <c r="V177" s="148">
        <v>0</v>
      </c>
      <c r="W177" s="148">
        <f>V177*K177</f>
        <v>0</v>
      </c>
      <c r="X177" s="148">
        <v>0</v>
      </c>
      <c r="Y177" s="148">
        <f>X177*K177</f>
        <v>0</v>
      </c>
      <c r="Z177" s="148">
        <v>0</v>
      </c>
      <c r="AA177" s="149">
        <f>Z177*K177</f>
        <v>0</v>
      </c>
      <c r="AR177" s="17" t="s">
        <v>201</v>
      </c>
      <c r="AT177" s="17" t="s">
        <v>137</v>
      </c>
      <c r="AU177" s="17" t="s">
        <v>102</v>
      </c>
      <c r="AY177" s="17" t="s">
        <v>136</v>
      </c>
      <c r="BE177" s="142">
        <f>IF(U177="základní",N177,0)</f>
        <v>3.37</v>
      </c>
      <c r="BF177" s="142">
        <f>IF(U177="snížená",N177,0)</f>
        <v>0</v>
      </c>
      <c r="BG177" s="142">
        <f>IF(U177="zákl. přenesená",N177,0)</f>
        <v>0</v>
      </c>
      <c r="BH177" s="142">
        <f>IF(U177="sníž. přenesená",N177,0)</f>
        <v>0</v>
      </c>
      <c r="BI177" s="142">
        <f>IF(U177="nulová",N177,0)</f>
        <v>0</v>
      </c>
      <c r="BJ177" s="17" t="s">
        <v>82</v>
      </c>
      <c r="BK177" s="142">
        <f>ROUND(L177*K177,2)</f>
        <v>3.37</v>
      </c>
      <c r="BL177" s="17" t="s">
        <v>201</v>
      </c>
      <c r="BM177" s="17" t="s">
        <v>473</v>
      </c>
    </row>
    <row r="178" spans="2:65" s="1" customFormat="1" ht="6.95" customHeight="1">
      <c r="B178" s="55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7"/>
    </row>
  </sheetData>
  <mergeCells count="219">
    <mergeCell ref="C2:Q2"/>
    <mergeCell ref="C4:Q4"/>
    <mergeCell ref="F6:P6"/>
    <mergeCell ref="F7:P7"/>
    <mergeCell ref="O9:P9"/>
    <mergeCell ref="O11:P11"/>
    <mergeCell ref="O12:P12"/>
    <mergeCell ref="O14:P14"/>
    <mergeCell ref="H33:J33"/>
    <mergeCell ref="M33:P33"/>
    <mergeCell ref="O21:P21"/>
    <mergeCell ref="E24:L24"/>
    <mergeCell ref="M27:P27"/>
    <mergeCell ref="M28:P28"/>
    <mergeCell ref="M30:P30"/>
    <mergeCell ref="H32:J32"/>
    <mergeCell ref="O15:P15"/>
    <mergeCell ref="O17:P17"/>
    <mergeCell ref="O18:P18"/>
    <mergeCell ref="O20:P20"/>
    <mergeCell ref="M32:P32"/>
    <mergeCell ref="H34:J34"/>
    <mergeCell ref="M34:P34"/>
    <mergeCell ref="H35:J35"/>
    <mergeCell ref="M35:P35"/>
    <mergeCell ref="C107:Q107"/>
    <mergeCell ref="N93:Q93"/>
    <mergeCell ref="N94:Q94"/>
    <mergeCell ref="H36:J36"/>
    <mergeCell ref="M36:P36"/>
    <mergeCell ref="L38:P38"/>
    <mergeCell ref="C76:Q76"/>
    <mergeCell ref="N89:Q89"/>
    <mergeCell ref="F124:I124"/>
    <mergeCell ref="L124:M124"/>
    <mergeCell ref="N124:Q124"/>
    <mergeCell ref="F123:I123"/>
    <mergeCell ref="L123:M123"/>
    <mergeCell ref="N123:Q123"/>
    <mergeCell ref="C86:G86"/>
    <mergeCell ref="F122:I122"/>
    <mergeCell ref="L122:M122"/>
    <mergeCell ref="N122:Q122"/>
    <mergeCell ref="F121:I121"/>
    <mergeCell ref="L121:M121"/>
    <mergeCell ref="N121:Q121"/>
    <mergeCell ref="N86:Q86"/>
    <mergeCell ref="N88:Q88"/>
    <mergeCell ref="F78:P78"/>
    <mergeCell ref="F79:P79"/>
    <mergeCell ref="M81:P81"/>
    <mergeCell ref="M83:Q83"/>
    <mergeCell ref="N95:Q95"/>
    <mergeCell ref="N96:Q96"/>
    <mergeCell ref="M112:P112"/>
    <mergeCell ref="M114:Q114"/>
    <mergeCell ref="N99:Q99"/>
    <mergeCell ref="L101:Q101"/>
    <mergeCell ref="F109:P109"/>
    <mergeCell ref="F110:P110"/>
    <mergeCell ref="F117:I117"/>
    <mergeCell ref="L117:M117"/>
    <mergeCell ref="N117:Q117"/>
    <mergeCell ref="F125:I125"/>
    <mergeCell ref="L125:M125"/>
    <mergeCell ref="N125:Q125"/>
    <mergeCell ref="F126:I126"/>
    <mergeCell ref="L126:M126"/>
    <mergeCell ref="N126:Q126"/>
    <mergeCell ref="F127:I127"/>
    <mergeCell ref="L127:M127"/>
    <mergeCell ref="N127:Q127"/>
    <mergeCell ref="F128:I128"/>
    <mergeCell ref="L128:M128"/>
    <mergeCell ref="N128:Q128"/>
    <mergeCell ref="F129:I129"/>
    <mergeCell ref="L129:M129"/>
    <mergeCell ref="N129:Q129"/>
    <mergeCell ref="F130:I130"/>
    <mergeCell ref="L130:M130"/>
    <mergeCell ref="N130:Q130"/>
    <mergeCell ref="F131:I131"/>
    <mergeCell ref="L131:M131"/>
    <mergeCell ref="N131:Q131"/>
    <mergeCell ref="F132:I132"/>
    <mergeCell ref="L132:M132"/>
    <mergeCell ref="N132:Q132"/>
    <mergeCell ref="F133:I133"/>
    <mergeCell ref="L133:M133"/>
    <mergeCell ref="N133:Q133"/>
    <mergeCell ref="F134:I134"/>
    <mergeCell ref="L134:M134"/>
    <mergeCell ref="N134:Q134"/>
    <mergeCell ref="F135:I135"/>
    <mergeCell ref="L135:M135"/>
    <mergeCell ref="N135:Q135"/>
    <mergeCell ref="F136:I136"/>
    <mergeCell ref="L136:M136"/>
    <mergeCell ref="N136:Q136"/>
    <mergeCell ref="N141:Q141"/>
    <mergeCell ref="F142:I142"/>
    <mergeCell ref="L142:M142"/>
    <mergeCell ref="N142:Q142"/>
    <mergeCell ref="F137:I137"/>
    <mergeCell ref="L137:M137"/>
    <mergeCell ref="N137:Q137"/>
    <mergeCell ref="F138:I138"/>
    <mergeCell ref="L138:M138"/>
    <mergeCell ref="N138:Q138"/>
    <mergeCell ref="F139:I139"/>
    <mergeCell ref="L139:M139"/>
    <mergeCell ref="N139:Q139"/>
    <mergeCell ref="S2:AC2"/>
    <mergeCell ref="N118:Q118"/>
    <mergeCell ref="N119:Q119"/>
    <mergeCell ref="N120:Q120"/>
    <mergeCell ref="M115:Q115"/>
    <mergeCell ref="F151:I151"/>
    <mergeCell ref="L151:M151"/>
    <mergeCell ref="N151:Q151"/>
    <mergeCell ref="F152:I152"/>
    <mergeCell ref="L152:M152"/>
    <mergeCell ref="N152:Q152"/>
    <mergeCell ref="L149:M149"/>
    <mergeCell ref="N149:Q149"/>
    <mergeCell ref="F143:I143"/>
    <mergeCell ref="L143:M143"/>
    <mergeCell ref="N143:Q143"/>
    <mergeCell ref="F145:I145"/>
    <mergeCell ref="L145:M145"/>
    <mergeCell ref="N145:Q145"/>
    <mergeCell ref="N148:Q148"/>
    <mergeCell ref="F150:I150"/>
    <mergeCell ref="L150:M150"/>
    <mergeCell ref="N150:Q150"/>
    <mergeCell ref="F146:I146"/>
    <mergeCell ref="F161:I161"/>
    <mergeCell ref="L161:M161"/>
    <mergeCell ref="N97:Q97"/>
    <mergeCell ref="M84:Q84"/>
    <mergeCell ref="N90:Q90"/>
    <mergeCell ref="N91:Q91"/>
    <mergeCell ref="N92:Q92"/>
    <mergeCell ref="N144:Q144"/>
    <mergeCell ref="L155:M155"/>
    <mergeCell ref="N155:Q155"/>
    <mergeCell ref="F157:I157"/>
    <mergeCell ref="L157:M157"/>
    <mergeCell ref="N157:Q157"/>
    <mergeCell ref="L146:M146"/>
    <mergeCell ref="N146:Q146"/>
    <mergeCell ref="F147:I147"/>
    <mergeCell ref="L147:M147"/>
    <mergeCell ref="N147:Q147"/>
    <mergeCell ref="F149:I149"/>
    <mergeCell ref="F140:I140"/>
    <mergeCell ref="L140:M140"/>
    <mergeCell ref="N140:Q140"/>
    <mergeCell ref="F141:I141"/>
    <mergeCell ref="L141:M141"/>
    <mergeCell ref="F154:I154"/>
    <mergeCell ref="L154:M154"/>
    <mergeCell ref="N154:Q154"/>
    <mergeCell ref="F165:I165"/>
    <mergeCell ref="F158:I158"/>
    <mergeCell ref="L158:M158"/>
    <mergeCell ref="N158:Q158"/>
    <mergeCell ref="F159:I159"/>
    <mergeCell ref="H1:K1"/>
    <mergeCell ref="N156:Q156"/>
    <mergeCell ref="N161:Q161"/>
    <mergeCell ref="F162:I162"/>
    <mergeCell ref="L162:M162"/>
    <mergeCell ref="F164:I164"/>
    <mergeCell ref="L164:M164"/>
    <mergeCell ref="N164:Q164"/>
    <mergeCell ref="N162:Q162"/>
    <mergeCell ref="F163:I163"/>
    <mergeCell ref="F153:I153"/>
    <mergeCell ref="L153:M153"/>
    <mergeCell ref="N153:Q153"/>
    <mergeCell ref="L159:M159"/>
    <mergeCell ref="N159:Q159"/>
    <mergeCell ref="F155:I155"/>
    <mergeCell ref="N174:Q174"/>
    <mergeCell ref="F177:I177"/>
    <mergeCell ref="L177:M177"/>
    <mergeCell ref="N177:Q177"/>
    <mergeCell ref="N175:Q175"/>
    <mergeCell ref="F176:I176"/>
    <mergeCell ref="L176:M176"/>
    <mergeCell ref="N176:Q176"/>
    <mergeCell ref="F173:I173"/>
    <mergeCell ref="L173:M173"/>
    <mergeCell ref="N173:Q173"/>
    <mergeCell ref="N172:Q172"/>
    <mergeCell ref="N165:Q165"/>
    <mergeCell ref="F160:I160"/>
    <mergeCell ref="L160:M160"/>
    <mergeCell ref="N160:Q160"/>
    <mergeCell ref="F170:I170"/>
    <mergeCell ref="L170:M170"/>
    <mergeCell ref="L165:M165"/>
    <mergeCell ref="L163:M163"/>
    <mergeCell ref="N163:Q163"/>
    <mergeCell ref="L169:M169"/>
    <mergeCell ref="N169:Q169"/>
    <mergeCell ref="F171:I171"/>
    <mergeCell ref="L171:M171"/>
    <mergeCell ref="N171:Q171"/>
    <mergeCell ref="N170:Q170"/>
    <mergeCell ref="F169:I169"/>
    <mergeCell ref="F167:I167"/>
    <mergeCell ref="L167:M167"/>
    <mergeCell ref="N167:Q167"/>
    <mergeCell ref="F168:I168"/>
    <mergeCell ref="L168:M168"/>
    <mergeCell ref="N168:Q168"/>
    <mergeCell ref="N166:Q166"/>
  </mergeCells>
  <phoneticPr fontId="35" type="noConversion"/>
  <hyperlinks>
    <hyperlink ref="F1:G1" location="C2" display="1) Krycí list rozpočtu"/>
    <hyperlink ref="H1:K1" location="C86" display="2) Rekapitulace rozpočtu"/>
    <hyperlink ref="L1" location="C117" display="3) Rozpočet"/>
    <hyperlink ref="S1:T1" location="'Rekapitulace stavby'!C2" display="Rekapitulace stavby"/>
  </hyperlinks>
  <pageMargins left="0.59055118110236227" right="0.59055118110236227" top="0.11811023622047245" bottom="7.874015748031496E-2" header="0" footer="0"/>
  <pageSetup paperSize="9" fitToHeight="100" orientation="portrait" blackAndWhite="1" r:id="rId1"/>
  <headerFooter>
    <oddFooter>&amp;CStrana &amp;P z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32"/>
  <sheetViews>
    <sheetView showGridLines="0" tabSelected="1" workbookViewId="0">
      <pane ySplit="1" topLeftCell="A124" activePane="bottomLeft" state="frozen"/>
      <selection pane="bottomLeft" activeCell="L132" sqref="L132"/>
    </sheetView>
  </sheetViews>
  <sheetFormatPr defaultRowHeight="13.5"/>
  <cols>
    <col min="1" max="1" width="7.1640625" customWidth="1"/>
    <col min="2" max="2" width="1.5" customWidth="1"/>
    <col min="3" max="3" width="3.5" customWidth="1"/>
    <col min="4" max="4" width="3.6640625" customWidth="1"/>
    <col min="5" max="5" width="14.6640625" customWidth="1"/>
    <col min="6" max="7" width="9.5" customWidth="1"/>
    <col min="8" max="8" width="10.6640625" customWidth="1"/>
    <col min="9" max="9" width="6" customWidth="1"/>
    <col min="10" max="10" width="4.5" customWidth="1"/>
    <col min="11" max="11" width="9.83203125" customWidth="1"/>
    <col min="12" max="12" width="10.33203125" customWidth="1"/>
    <col min="13" max="14" width="5.1640625" customWidth="1"/>
    <col min="15" max="15" width="1.6640625" customWidth="1"/>
    <col min="16" max="16" width="10.6640625" customWidth="1"/>
    <col min="17" max="17" width="3.5" customWidth="1"/>
    <col min="18" max="18" width="1.5" customWidth="1"/>
    <col min="19" max="19" width="7" customWidth="1"/>
    <col min="20" max="20" width="25.5" hidden="1" customWidth="1"/>
    <col min="21" max="21" width="14" hidden="1" customWidth="1"/>
    <col min="22" max="22" width="10.5" hidden="1" customWidth="1"/>
    <col min="23" max="23" width="14" hidden="1" customWidth="1"/>
    <col min="24" max="24" width="10.5" hidden="1" customWidth="1"/>
    <col min="25" max="25" width="12.83203125" hidden="1" customWidth="1"/>
    <col min="26" max="26" width="9.5" hidden="1" customWidth="1"/>
    <col min="27" max="27" width="12.83203125" hidden="1" customWidth="1"/>
    <col min="28" max="28" width="14" hidden="1" customWidth="1"/>
    <col min="29" max="29" width="9.5" customWidth="1"/>
    <col min="30" max="30" width="12.83203125" customWidth="1"/>
    <col min="31" max="31" width="14" customWidth="1"/>
    <col min="44" max="65" width="9.1640625" hidden="1" customWidth="1"/>
  </cols>
  <sheetData>
    <row r="1" spans="1:66" ht="21.75" customHeight="1">
      <c r="A1" s="99"/>
      <c r="B1" s="11"/>
      <c r="C1" s="11"/>
      <c r="D1" s="12" t="s">
        <v>1</v>
      </c>
      <c r="E1" s="11"/>
      <c r="F1" s="13" t="s">
        <v>97</v>
      </c>
      <c r="G1" s="13"/>
      <c r="H1" s="193" t="s">
        <v>98</v>
      </c>
      <c r="I1" s="193"/>
      <c r="J1" s="193"/>
      <c r="K1" s="193"/>
      <c r="L1" s="13" t="s">
        <v>99</v>
      </c>
      <c r="M1" s="11"/>
      <c r="N1" s="11"/>
      <c r="O1" s="12" t="s">
        <v>100</v>
      </c>
      <c r="P1" s="11"/>
      <c r="Q1" s="11"/>
      <c r="R1" s="11"/>
      <c r="S1" s="13" t="s">
        <v>101</v>
      </c>
      <c r="T1" s="13"/>
      <c r="U1" s="99"/>
      <c r="V1" s="99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</row>
    <row r="2" spans="1:66" ht="36.950000000000003" customHeight="1">
      <c r="C2" s="181" t="s">
        <v>7</v>
      </c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S2" s="151" t="s">
        <v>8</v>
      </c>
      <c r="T2" s="152"/>
      <c r="U2" s="152"/>
      <c r="V2" s="152"/>
      <c r="W2" s="152"/>
      <c r="X2" s="152"/>
      <c r="Y2" s="152"/>
      <c r="Z2" s="152"/>
      <c r="AA2" s="152"/>
      <c r="AB2" s="152"/>
      <c r="AC2" s="152"/>
      <c r="AT2" s="17" t="s">
        <v>92</v>
      </c>
    </row>
    <row r="3" spans="1:66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  <c r="AT3" s="17" t="s">
        <v>102</v>
      </c>
    </row>
    <row r="4" spans="1:66" ht="36.950000000000003" customHeight="1">
      <c r="B4" s="21"/>
      <c r="C4" s="174" t="s">
        <v>103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22"/>
      <c r="T4" s="23" t="s">
        <v>13</v>
      </c>
      <c r="AT4" s="17" t="s">
        <v>6</v>
      </c>
    </row>
    <row r="5" spans="1:66" ht="6.95" customHeight="1">
      <c r="B5" s="21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2"/>
    </row>
    <row r="6" spans="1:66" ht="25.35" customHeight="1">
      <c r="B6" s="21"/>
      <c r="C6" s="24"/>
      <c r="D6" s="28" t="s">
        <v>17</v>
      </c>
      <c r="E6" s="24"/>
      <c r="F6" s="203" t="str">
        <f>'Rekapitulace stavby'!K6</f>
        <v>Olomouc - Úprava cest na hřbitově</v>
      </c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4"/>
      <c r="R6" s="22"/>
    </row>
    <row r="7" spans="1:66" s="1" customFormat="1" ht="32.85" customHeight="1">
      <c r="B7" s="31"/>
      <c r="C7" s="32"/>
      <c r="D7" s="27" t="s">
        <v>104</v>
      </c>
      <c r="E7" s="32"/>
      <c r="F7" s="184" t="s">
        <v>474</v>
      </c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32"/>
      <c r="R7" s="33"/>
    </row>
    <row r="8" spans="1:66" s="1" customFormat="1" ht="14.45" customHeight="1">
      <c r="B8" s="31"/>
      <c r="C8" s="32"/>
      <c r="D8" s="28" t="s">
        <v>19</v>
      </c>
      <c r="E8" s="32"/>
      <c r="F8" s="26" t="s">
        <v>5</v>
      </c>
      <c r="G8" s="32"/>
      <c r="H8" s="32"/>
      <c r="I8" s="32"/>
      <c r="J8" s="32"/>
      <c r="K8" s="32"/>
      <c r="L8" s="32"/>
      <c r="M8" s="28" t="s">
        <v>20</v>
      </c>
      <c r="N8" s="32"/>
      <c r="O8" s="26" t="s">
        <v>5</v>
      </c>
      <c r="P8" s="32"/>
      <c r="Q8" s="32"/>
      <c r="R8" s="33"/>
    </row>
    <row r="9" spans="1:66" s="1" customFormat="1" ht="14.45" customHeight="1">
      <c r="B9" s="31"/>
      <c r="C9" s="32"/>
      <c r="D9" s="28" t="s">
        <v>21</v>
      </c>
      <c r="E9" s="32"/>
      <c r="F9" s="26" t="s">
        <v>22</v>
      </c>
      <c r="G9" s="32"/>
      <c r="H9" s="32"/>
      <c r="I9" s="32"/>
      <c r="J9" s="32"/>
      <c r="K9" s="32"/>
      <c r="L9" s="32"/>
      <c r="M9" s="28" t="s">
        <v>23</v>
      </c>
      <c r="N9" s="32"/>
      <c r="O9" s="207">
        <f>'Rekapitulace stavby'!AN8</f>
        <v>42914</v>
      </c>
      <c r="P9" s="207"/>
      <c r="Q9" s="32"/>
      <c r="R9" s="33"/>
    </row>
    <row r="10" spans="1:66" s="1" customFormat="1" ht="10.9" customHeight="1"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3"/>
    </row>
    <row r="11" spans="1:66" s="1" customFormat="1" ht="14.45" customHeight="1">
      <c r="B11" s="31"/>
      <c r="C11" s="32"/>
      <c r="D11" s="28" t="s">
        <v>24</v>
      </c>
      <c r="E11" s="32"/>
      <c r="F11" s="32"/>
      <c r="G11" s="32"/>
      <c r="H11" s="32"/>
      <c r="I11" s="32"/>
      <c r="J11" s="32"/>
      <c r="K11" s="32"/>
      <c r="L11" s="32"/>
      <c r="M11" s="28" t="s">
        <v>25</v>
      </c>
      <c r="N11" s="32"/>
      <c r="O11" s="183" t="s">
        <v>5</v>
      </c>
      <c r="P11" s="183"/>
      <c r="Q11" s="32"/>
      <c r="R11" s="33"/>
    </row>
    <row r="12" spans="1:66" s="1" customFormat="1" ht="18" customHeight="1">
      <c r="B12" s="31"/>
      <c r="C12" s="32"/>
      <c r="D12" s="32"/>
      <c r="E12" s="26" t="s">
        <v>26</v>
      </c>
      <c r="F12" s="32"/>
      <c r="G12" s="32"/>
      <c r="H12" s="32"/>
      <c r="I12" s="32"/>
      <c r="J12" s="32"/>
      <c r="K12" s="32"/>
      <c r="L12" s="32"/>
      <c r="M12" s="28" t="s">
        <v>27</v>
      </c>
      <c r="N12" s="32"/>
      <c r="O12" s="183" t="s">
        <v>5</v>
      </c>
      <c r="P12" s="183"/>
      <c r="Q12" s="32"/>
      <c r="R12" s="33"/>
    </row>
    <row r="13" spans="1:66" s="1" customFormat="1" ht="6.95" customHeight="1"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3"/>
    </row>
    <row r="14" spans="1:66" s="1" customFormat="1" ht="14.45" customHeight="1">
      <c r="B14" s="31"/>
      <c r="C14" s="32"/>
      <c r="D14" s="28" t="s">
        <v>28</v>
      </c>
      <c r="E14" s="32"/>
      <c r="F14" s="32"/>
      <c r="G14" s="32"/>
      <c r="H14" s="32"/>
      <c r="I14" s="32"/>
      <c r="J14" s="32"/>
      <c r="K14" s="32"/>
      <c r="L14" s="32"/>
      <c r="M14" s="28" t="s">
        <v>25</v>
      </c>
      <c r="N14" s="32"/>
      <c r="O14" s="183">
        <f>IF('Rekapitulace stavby'!AN13="","",'Rekapitulace stavby'!AN13)</f>
        <v>28654501</v>
      </c>
      <c r="P14" s="183"/>
      <c r="Q14" s="32"/>
      <c r="R14" s="33"/>
    </row>
    <row r="15" spans="1:66" s="1" customFormat="1" ht="18" customHeight="1">
      <c r="B15" s="31"/>
      <c r="C15" s="32"/>
      <c r="D15" s="32"/>
      <c r="E15" s="26" t="str">
        <f>IF('Rekapitulace stavby'!E14="","",'Rekapitulace stavby'!E14)</f>
        <v xml:space="preserve"> </v>
      </c>
      <c r="F15" s="32"/>
      <c r="G15" s="32"/>
      <c r="H15" s="32"/>
      <c r="I15" s="32"/>
      <c r="J15" s="32"/>
      <c r="K15" s="32"/>
      <c r="L15" s="32"/>
      <c r="M15" s="28" t="s">
        <v>27</v>
      </c>
      <c r="N15" s="32"/>
      <c r="O15" s="183" t="str">
        <f>IF('Rekapitulace stavby'!AN14="","",'Rekapitulace stavby'!AN14)</f>
        <v>CZ28654501</v>
      </c>
      <c r="P15" s="183"/>
      <c r="Q15" s="32"/>
      <c r="R15" s="33"/>
    </row>
    <row r="16" spans="1:66" s="1" customFormat="1" ht="6.95" customHeight="1"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/>
    </row>
    <row r="17" spans="2:18" s="1" customFormat="1" ht="14.45" customHeight="1">
      <c r="B17" s="31"/>
      <c r="C17" s="32"/>
      <c r="D17" s="28" t="s">
        <v>29</v>
      </c>
      <c r="E17" s="32"/>
      <c r="F17" s="32"/>
      <c r="G17" s="32"/>
      <c r="H17" s="32"/>
      <c r="I17" s="32"/>
      <c r="J17" s="32"/>
      <c r="K17" s="32"/>
      <c r="L17" s="32"/>
      <c r="M17" s="28" t="s">
        <v>25</v>
      </c>
      <c r="N17" s="32"/>
      <c r="O17" s="183" t="s">
        <v>30</v>
      </c>
      <c r="P17" s="183"/>
      <c r="Q17" s="32"/>
      <c r="R17" s="33"/>
    </row>
    <row r="18" spans="2:18" s="1" customFormat="1" ht="18" customHeight="1">
      <c r="B18" s="31"/>
      <c r="C18" s="32"/>
      <c r="D18" s="32"/>
      <c r="E18" s="26" t="s">
        <v>31</v>
      </c>
      <c r="F18" s="32"/>
      <c r="G18" s="32"/>
      <c r="H18" s="32"/>
      <c r="I18" s="32"/>
      <c r="J18" s="32"/>
      <c r="K18" s="32"/>
      <c r="L18" s="32"/>
      <c r="M18" s="28" t="s">
        <v>27</v>
      </c>
      <c r="N18" s="32"/>
      <c r="O18" s="183" t="s">
        <v>5</v>
      </c>
      <c r="P18" s="183"/>
      <c r="Q18" s="32"/>
      <c r="R18" s="33"/>
    </row>
    <row r="19" spans="2:18" s="1" customFormat="1" ht="6.95" customHeight="1"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3"/>
    </row>
    <row r="20" spans="2:18" s="1" customFormat="1" ht="14.45" customHeight="1">
      <c r="B20" s="31"/>
      <c r="C20" s="32"/>
      <c r="D20" s="28" t="s">
        <v>33</v>
      </c>
      <c r="E20" s="32"/>
      <c r="F20" s="32"/>
      <c r="G20" s="32"/>
      <c r="H20" s="32"/>
      <c r="I20" s="32"/>
      <c r="J20" s="32"/>
      <c r="K20" s="32"/>
      <c r="L20" s="32"/>
      <c r="M20" s="28" t="s">
        <v>25</v>
      </c>
      <c r="N20" s="32"/>
      <c r="O20" s="183" t="str">
        <f>IF('Rekapitulace stavby'!AN19="","",'Rekapitulace stavby'!AN19)</f>
        <v/>
      </c>
      <c r="P20" s="183"/>
      <c r="Q20" s="32"/>
      <c r="R20" s="33"/>
    </row>
    <row r="21" spans="2:18" s="1" customFormat="1" ht="18" customHeight="1">
      <c r="B21" s="31"/>
      <c r="C21" s="32"/>
      <c r="D21" s="32"/>
      <c r="E21" s="26" t="str">
        <f>IF('Rekapitulace stavby'!E20="","",'Rekapitulace stavby'!E20)</f>
        <v xml:space="preserve"> </v>
      </c>
      <c r="F21" s="32"/>
      <c r="G21" s="32"/>
      <c r="H21" s="32"/>
      <c r="I21" s="32"/>
      <c r="J21" s="32"/>
      <c r="K21" s="32"/>
      <c r="L21" s="32"/>
      <c r="M21" s="28" t="s">
        <v>27</v>
      </c>
      <c r="N21" s="32"/>
      <c r="O21" s="183" t="str">
        <f>IF('Rekapitulace stavby'!AN20="","",'Rekapitulace stavby'!AN20)</f>
        <v/>
      </c>
      <c r="P21" s="183"/>
      <c r="Q21" s="32"/>
      <c r="R21" s="33"/>
    </row>
    <row r="22" spans="2:18" s="1" customFormat="1" ht="6.95" customHeight="1">
      <c r="B22" s="31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3"/>
    </row>
    <row r="23" spans="2:18" s="1" customFormat="1" ht="14.45" customHeight="1">
      <c r="B23" s="31"/>
      <c r="C23" s="32"/>
      <c r="D23" s="28" t="s">
        <v>34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3"/>
    </row>
    <row r="24" spans="2:18" s="1" customFormat="1" ht="20.45" customHeight="1">
      <c r="B24" s="31"/>
      <c r="C24" s="32"/>
      <c r="D24" s="32"/>
      <c r="E24" s="185" t="s">
        <v>5</v>
      </c>
      <c r="F24" s="185"/>
      <c r="G24" s="185"/>
      <c r="H24" s="185"/>
      <c r="I24" s="185"/>
      <c r="J24" s="185"/>
      <c r="K24" s="185"/>
      <c r="L24" s="185"/>
      <c r="M24" s="32"/>
      <c r="N24" s="32"/>
      <c r="O24" s="32"/>
      <c r="P24" s="32"/>
      <c r="Q24" s="32"/>
      <c r="R24" s="33"/>
    </row>
    <row r="25" spans="2:18" s="1" customFormat="1" ht="6.95" customHeight="1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3"/>
    </row>
    <row r="26" spans="2:18" s="1" customFormat="1" ht="6.95" customHeight="1">
      <c r="B26" s="31"/>
      <c r="C26" s="32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32"/>
      <c r="R26" s="33"/>
    </row>
    <row r="27" spans="2:18" s="1" customFormat="1" ht="14.45" customHeight="1">
      <c r="B27" s="31"/>
      <c r="C27" s="32"/>
      <c r="D27" s="100" t="s">
        <v>106</v>
      </c>
      <c r="E27" s="32"/>
      <c r="F27" s="32"/>
      <c r="G27" s="32"/>
      <c r="H27" s="32"/>
      <c r="I27" s="32"/>
      <c r="J27" s="32"/>
      <c r="K27" s="32"/>
      <c r="L27" s="32"/>
      <c r="M27" s="162">
        <f>N88</f>
        <v>150000</v>
      </c>
      <c r="N27" s="162"/>
      <c r="O27" s="162"/>
      <c r="P27" s="162"/>
      <c r="Q27" s="32"/>
      <c r="R27" s="33"/>
    </row>
    <row r="28" spans="2:18" s="1" customFormat="1" ht="14.45" customHeight="1">
      <c r="B28" s="31"/>
      <c r="C28" s="32"/>
      <c r="D28" s="30" t="s">
        <v>107</v>
      </c>
      <c r="E28" s="32"/>
      <c r="F28" s="32"/>
      <c r="G28" s="32"/>
      <c r="H28" s="32"/>
      <c r="I28" s="32"/>
      <c r="J28" s="32"/>
      <c r="K28" s="32"/>
      <c r="L28" s="32"/>
      <c r="M28" s="162">
        <f>N94</f>
        <v>0</v>
      </c>
      <c r="N28" s="162"/>
      <c r="O28" s="162"/>
      <c r="P28" s="162"/>
      <c r="Q28" s="32"/>
      <c r="R28" s="33"/>
    </row>
    <row r="29" spans="2:18" s="1" customFormat="1" ht="6.95" customHeight="1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3"/>
    </row>
    <row r="30" spans="2:18" s="1" customFormat="1" ht="25.35" customHeight="1">
      <c r="B30" s="31"/>
      <c r="C30" s="32"/>
      <c r="D30" s="101" t="s">
        <v>37</v>
      </c>
      <c r="E30" s="32"/>
      <c r="F30" s="32"/>
      <c r="G30" s="32"/>
      <c r="H30" s="32"/>
      <c r="I30" s="32"/>
      <c r="J30" s="32"/>
      <c r="K30" s="32"/>
      <c r="L30" s="32"/>
      <c r="M30" s="215">
        <f>ROUND(M27+M28,2)</f>
        <v>150000</v>
      </c>
      <c r="N30" s="202"/>
      <c r="O30" s="202"/>
      <c r="P30" s="202"/>
      <c r="Q30" s="32"/>
      <c r="R30" s="33"/>
    </row>
    <row r="31" spans="2:18" s="1" customFormat="1" ht="6.95" customHeight="1">
      <c r="B31" s="31"/>
      <c r="C31" s="32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32"/>
      <c r="R31" s="33"/>
    </row>
    <row r="32" spans="2:18" s="1" customFormat="1" ht="14.45" customHeight="1">
      <c r="B32" s="31"/>
      <c r="C32" s="32"/>
      <c r="D32" s="38" t="s">
        <v>38</v>
      </c>
      <c r="E32" s="38" t="s">
        <v>39</v>
      </c>
      <c r="F32" s="39">
        <v>0.21</v>
      </c>
      <c r="G32" s="102" t="s">
        <v>40</v>
      </c>
      <c r="H32" s="216">
        <f>ROUND((SUM(BE94:BE95)+SUM(BE113:BE131)), 2)</f>
        <v>150000</v>
      </c>
      <c r="I32" s="202"/>
      <c r="J32" s="202"/>
      <c r="K32" s="32"/>
      <c r="L32" s="32"/>
      <c r="M32" s="216">
        <f>ROUND(ROUND((SUM(BE94:BE95)+SUM(BE113:BE131)), 2)*F32, 2)</f>
        <v>31500</v>
      </c>
      <c r="N32" s="202"/>
      <c r="O32" s="202"/>
      <c r="P32" s="202"/>
      <c r="Q32" s="32"/>
      <c r="R32" s="33"/>
    </row>
    <row r="33" spans="2:18" s="1" customFormat="1" ht="14.45" customHeight="1">
      <c r="B33" s="31"/>
      <c r="C33" s="32"/>
      <c r="D33" s="32"/>
      <c r="E33" s="38" t="s">
        <v>41</v>
      </c>
      <c r="F33" s="39">
        <v>0.15</v>
      </c>
      <c r="G33" s="102" t="s">
        <v>40</v>
      </c>
      <c r="H33" s="216">
        <f>ROUND((SUM(BF94:BF95)+SUM(BF113:BF131)), 2)</f>
        <v>0</v>
      </c>
      <c r="I33" s="202"/>
      <c r="J33" s="202"/>
      <c r="K33" s="32"/>
      <c r="L33" s="32"/>
      <c r="M33" s="216">
        <f>ROUND(ROUND((SUM(BF94:BF95)+SUM(BF113:BF131)), 2)*F33, 2)</f>
        <v>0</v>
      </c>
      <c r="N33" s="202"/>
      <c r="O33" s="202"/>
      <c r="P33" s="202"/>
      <c r="Q33" s="32"/>
      <c r="R33" s="33"/>
    </row>
    <row r="34" spans="2:18" s="1" customFormat="1" ht="14.45" hidden="1" customHeight="1">
      <c r="B34" s="31"/>
      <c r="C34" s="32"/>
      <c r="D34" s="32"/>
      <c r="E34" s="38" t="s">
        <v>42</v>
      </c>
      <c r="F34" s="39">
        <v>0.21</v>
      </c>
      <c r="G34" s="102" t="s">
        <v>40</v>
      </c>
      <c r="H34" s="216">
        <f>ROUND((SUM(BG94:BG95)+SUM(BG113:BG131)), 2)</f>
        <v>0</v>
      </c>
      <c r="I34" s="202"/>
      <c r="J34" s="202"/>
      <c r="K34" s="32"/>
      <c r="L34" s="32"/>
      <c r="M34" s="216">
        <v>0</v>
      </c>
      <c r="N34" s="202"/>
      <c r="O34" s="202"/>
      <c r="P34" s="202"/>
      <c r="Q34" s="32"/>
      <c r="R34" s="33"/>
    </row>
    <row r="35" spans="2:18" s="1" customFormat="1" ht="14.45" hidden="1" customHeight="1">
      <c r="B35" s="31"/>
      <c r="C35" s="32"/>
      <c r="D35" s="32"/>
      <c r="E35" s="38" t="s">
        <v>43</v>
      </c>
      <c r="F35" s="39">
        <v>0.15</v>
      </c>
      <c r="G35" s="102" t="s">
        <v>40</v>
      </c>
      <c r="H35" s="216">
        <f>ROUND((SUM(BH94:BH95)+SUM(BH113:BH131)), 2)</f>
        <v>0</v>
      </c>
      <c r="I35" s="202"/>
      <c r="J35" s="202"/>
      <c r="K35" s="32"/>
      <c r="L35" s="32"/>
      <c r="M35" s="216">
        <v>0</v>
      </c>
      <c r="N35" s="202"/>
      <c r="O35" s="202"/>
      <c r="P35" s="202"/>
      <c r="Q35" s="32"/>
      <c r="R35" s="33"/>
    </row>
    <row r="36" spans="2:18" s="1" customFormat="1" ht="14.45" hidden="1" customHeight="1">
      <c r="B36" s="31"/>
      <c r="C36" s="32"/>
      <c r="D36" s="32"/>
      <c r="E36" s="38" t="s">
        <v>44</v>
      </c>
      <c r="F36" s="39">
        <v>0</v>
      </c>
      <c r="G36" s="102" t="s">
        <v>40</v>
      </c>
      <c r="H36" s="216">
        <f>ROUND((SUM(BI94:BI95)+SUM(BI113:BI131)), 2)</f>
        <v>0</v>
      </c>
      <c r="I36" s="202"/>
      <c r="J36" s="202"/>
      <c r="K36" s="32"/>
      <c r="L36" s="32"/>
      <c r="M36" s="216">
        <v>0</v>
      </c>
      <c r="N36" s="202"/>
      <c r="O36" s="202"/>
      <c r="P36" s="202"/>
      <c r="Q36" s="32"/>
      <c r="R36" s="33"/>
    </row>
    <row r="37" spans="2:18" s="1" customFormat="1" ht="6.95" customHeight="1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</row>
    <row r="38" spans="2:18" s="1" customFormat="1" ht="25.35" customHeight="1">
      <c r="B38" s="31"/>
      <c r="C38" s="42"/>
      <c r="D38" s="43" t="s">
        <v>45</v>
      </c>
      <c r="E38" s="44"/>
      <c r="F38" s="44"/>
      <c r="G38" s="103" t="s">
        <v>46</v>
      </c>
      <c r="H38" s="45" t="s">
        <v>47</v>
      </c>
      <c r="I38" s="44"/>
      <c r="J38" s="44"/>
      <c r="K38" s="44"/>
      <c r="L38" s="179">
        <f>SUM(M30:M36)</f>
        <v>181500</v>
      </c>
      <c r="M38" s="179"/>
      <c r="N38" s="179"/>
      <c r="O38" s="179"/>
      <c r="P38" s="217"/>
      <c r="Q38" s="42"/>
      <c r="R38" s="33"/>
    </row>
    <row r="39" spans="2:18" s="1" customFormat="1" ht="14.45" customHeight="1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</row>
    <row r="40" spans="2:18" s="1" customFormat="1" ht="14.45" customHeight="1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</row>
    <row r="41" spans="2:18">
      <c r="B41" s="21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2"/>
    </row>
    <row r="42" spans="2:18">
      <c r="B42" s="21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2"/>
    </row>
    <row r="43" spans="2:18">
      <c r="B43" s="21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2"/>
    </row>
    <row r="44" spans="2:18">
      <c r="B44" s="21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2"/>
    </row>
    <row r="45" spans="2:18">
      <c r="B45" s="21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2"/>
    </row>
    <row r="46" spans="2:18">
      <c r="B46" s="21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2"/>
    </row>
    <row r="47" spans="2:18">
      <c r="B47" s="21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2"/>
    </row>
    <row r="48" spans="2:18">
      <c r="B48" s="21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2"/>
    </row>
    <row r="49" spans="2:18">
      <c r="B49" s="21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2"/>
    </row>
    <row r="50" spans="2:18" s="1" customFormat="1" ht="15">
      <c r="B50" s="31"/>
      <c r="C50" s="32"/>
      <c r="D50" s="46" t="s">
        <v>48</v>
      </c>
      <c r="E50" s="47"/>
      <c r="F50" s="47"/>
      <c r="G50" s="47"/>
      <c r="H50" s="48"/>
      <c r="I50" s="32"/>
      <c r="J50" s="46" t="s">
        <v>49</v>
      </c>
      <c r="K50" s="47"/>
      <c r="L50" s="47"/>
      <c r="M50" s="47"/>
      <c r="N50" s="47"/>
      <c r="O50" s="47"/>
      <c r="P50" s="48"/>
      <c r="Q50" s="32"/>
      <c r="R50" s="33"/>
    </row>
    <row r="51" spans="2:18">
      <c r="B51" s="21"/>
      <c r="C51" s="24"/>
      <c r="D51" s="49"/>
      <c r="E51" s="24"/>
      <c r="F51" s="24"/>
      <c r="G51" s="24"/>
      <c r="H51" s="50"/>
      <c r="I51" s="24"/>
      <c r="J51" s="49"/>
      <c r="K51" s="24"/>
      <c r="L51" s="24"/>
      <c r="M51" s="24"/>
      <c r="N51" s="24"/>
      <c r="O51" s="24"/>
      <c r="P51" s="50"/>
      <c r="Q51" s="24"/>
      <c r="R51" s="22"/>
    </row>
    <row r="52" spans="2:18">
      <c r="B52" s="21"/>
      <c r="C52" s="24"/>
      <c r="D52" s="49"/>
      <c r="E52" s="24"/>
      <c r="F52" s="24"/>
      <c r="G52" s="24"/>
      <c r="H52" s="50"/>
      <c r="I52" s="24"/>
      <c r="J52" s="49"/>
      <c r="K52" s="24"/>
      <c r="L52" s="24"/>
      <c r="M52" s="24"/>
      <c r="N52" s="24"/>
      <c r="O52" s="24"/>
      <c r="P52" s="50"/>
      <c r="Q52" s="24"/>
      <c r="R52" s="22"/>
    </row>
    <row r="53" spans="2:18">
      <c r="B53" s="21"/>
      <c r="C53" s="24"/>
      <c r="D53" s="49"/>
      <c r="E53" s="24"/>
      <c r="F53" s="24"/>
      <c r="G53" s="24"/>
      <c r="H53" s="50"/>
      <c r="I53" s="24"/>
      <c r="J53" s="49"/>
      <c r="K53" s="24"/>
      <c r="L53" s="24"/>
      <c r="M53" s="24"/>
      <c r="N53" s="24"/>
      <c r="O53" s="24"/>
      <c r="P53" s="50"/>
      <c r="Q53" s="24"/>
      <c r="R53" s="22"/>
    </row>
    <row r="54" spans="2:18">
      <c r="B54" s="21"/>
      <c r="C54" s="24"/>
      <c r="D54" s="49"/>
      <c r="E54" s="24"/>
      <c r="F54" s="24"/>
      <c r="G54" s="24"/>
      <c r="H54" s="50"/>
      <c r="I54" s="24"/>
      <c r="J54" s="49"/>
      <c r="K54" s="24"/>
      <c r="L54" s="24"/>
      <c r="M54" s="24"/>
      <c r="N54" s="24"/>
      <c r="O54" s="24"/>
      <c r="P54" s="50"/>
      <c r="Q54" s="24"/>
      <c r="R54" s="22"/>
    </row>
    <row r="55" spans="2:18">
      <c r="B55" s="21"/>
      <c r="C55" s="24"/>
      <c r="D55" s="49"/>
      <c r="E55" s="24"/>
      <c r="F55" s="24"/>
      <c r="G55" s="24"/>
      <c r="H55" s="50"/>
      <c r="I55" s="24"/>
      <c r="J55" s="49"/>
      <c r="K55" s="24"/>
      <c r="L55" s="24"/>
      <c r="M55" s="24"/>
      <c r="N55" s="24"/>
      <c r="O55" s="24"/>
      <c r="P55" s="50"/>
      <c r="Q55" s="24"/>
      <c r="R55" s="22"/>
    </row>
    <row r="56" spans="2:18">
      <c r="B56" s="21"/>
      <c r="C56" s="24"/>
      <c r="D56" s="49"/>
      <c r="E56" s="24"/>
      <c r="F56" s="24"/>
      <c r="G56" s="24"/>
      <c r="H56" s="50"/>
      <c r="I56" s="24"/>
      <c r="J56" s="49"/>
      <c r="K56" s="24"/>
      <c r="L56" s="24"/>
      <c r="M56" s="24"/>
      <c r="N56" s="24"/>
      <c r="O56" s="24"/>
      <c r="P56" s="50"/>
      <c r="Q56" s="24"/>
      <c r="R56" s="22"/>
    </row>
    <row r="57" spans="2:18">
      <c r="B57" s="21"/>
      <c r="C57" s="24"/>
      <c r="D57" s="49"/>
      <c r="E57" s="24"/>
      <c r="F57" s="24"/>
      <c r="G57" s="24"/>
      <c r="H57" s="50"/>
      <c r="I57" s="24"/>
      <c r="J57" s="49"/>
      <c r="K57" s="24"/>
      <c r="L57" s="24"/>
      <c r="M57" s="24"/>
      <c r="N57" s="24"/>
      <c r="O57" s="24"/>
      <c r="P57" s="50"/>
      <c r="Q57" s="24"/>
      <c r="R57" s="22"/>
    </row>
    <row r="58" spans="2:18">
      <c r="B58" s="21"/>
      <c r="C58" s="24"/>
      <c r="D58" s="49"/>
      <c r="E58" s="24"/>
      <c r="F58" s="24"/>
      <c r="G58" s="24"/>
      <c r="H58" s="50"/>
      <c r="I58" s="24"/>
      <c r="J58" s="49"/>
      <c r="K58" s="24"/>
      <c r="L58" s="24"/>
      <c r="M58" s="24"/>
      <c r="N58" s="24"/>
      <c r="O58" s="24"/>
      <c r="P58" s="50"/>
      <c r="Q58" s="24"/>
      <c r="R58" s="22"/>
    </row>
    <row r="59" spans="2:18" s="1" customFormat="1" ht="15">
      <c r="B59" s="31"/>
      <c r="C59" s="32"/>
      <c r="D59" s="51" t="s">
        <v>50</v>
      </c>
      <c r="E59" s="52"/>
      <c r="F59" s="52"/>
      <c r="G59" s="53" t="s">
        <v>51</v>
      </c>
      <c r="H59" s="54"/>
      <c r="I59" s="32"/>
      <c r="J59" s="51" t="s">
        <v>50</v>
      </c>
      <c r="K59" s="52"/>
      <c r="L59" s="52"/>
      <c r="M59" s="52"/>
      <c r="N59" s="53" t="s">
        <v>51</v>
      </c>
      <c r="O59" s="52"/>
      <c r="P59" s="54"/>
      <c r="Q59" s="32"/>
      <c r="R59" s="33"/>
    </row>
    <row r="60" spans="2:18">
      <c r="B60" s="21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2"/>
    </row>
    <row r="61" spans="2:18" s="1" customFormat="1" ht="15">
      <c r="B61" s="31"/>
      <c r="C61" s="32"/>
      <c r="D61" s="46" t="s">
        <v>52</v>
      </c>
      <c r="E61" s="47"/>
      <c r="F61" s="47"/>
      <c r="G61" s="47"/>
      <c r="H61" s="48"/>
      <c r="I61" s="32"/>
      <c r="J61" s="46" t="s">
        <v>53</v>
      </c>
      <c r="K61" s="47"/>
      <c r="L61" s="47"/>
      <c r="M61" s="47"/>
      <c r="N61" s="47"/>
      <c r="O61" s="47"/>
      <c r="P61" s="48"/>
      <c r="Q61" s="32"/>
      <c r="R61" s="33"/>
    </row>
    <row r="62" spans="2:18">
      <c r="B62" s="21"/>
      <c r="C62" s="24"/>
      <c r="D62" s="49"/>
      <c r="E62" s="24"/>
      <c r="F62" s="24"/>
      <c r="G62" s="24"/>
      <c r="H62" s="50"/>
      <c r="I62" s="24"/>
      <c r="J62" s="49"/>
      <c r="K62" s="24"/>
      <c r="L62" s="24"/>
      <c r="M62" s="24"/>
      <c r="N62" s="24"/>
      <c r="O62" s="24"/>
      <c r="P62" s="50"/>
      <c r="Q62" s="24"/>
      <c r="R62" s="22"/>
    </row>
    <row r="63" spans="2:18">
      <c r="B63" s="21"/>
      <c r="C63" s="24"/>
      <c r="D63" s="49"/>
      <c r="E63" s="24"/>
      <c r="F63" s="24"/>
      <c r="G63" s="24"/>
      <c r="H63" s="50"/>
      <c r="I63" s="24"/>
      <c r="J63" s="49"/>
      <c r="K63" s="24"/>
      <c r="L63" s="24"/>
      <c r="M63" s="24"/>
      <c r="N63" s="24"/>
      <c r="O63" s="24"/>
      <c r="P63" s="50"/>
      <c r="Q63" s="24"/>
      <c r="R63" s="22"/>
    </row>
    <row r="64" spans="2:18">
      <c r="B64" s="21"/>
      <c r="C64" s="24"/>
      <c r="D64" s="49"/>
      <c r="E64" s="24"/>
      <c r="F64" s="24"/>
      <c r="G64" s="24"/>
      <c r="H64" s="50"/>
      <c r="I64" s="24"/>
      <c r="J64" s="49"/>
      <c r="K64" s="24"/>
      <c r="L64" s="24"/>
      <c r="M64" s="24"/>
      <c r="N64" s="24"/>
      <c r="O64" s="24"/>
      <c r="P64" s="50"/>
      <c r="Q64" s="24"/>
      <c r="R64" s="22"/>
    </row>
    <row r="65" spans="2:18">
      <c r="B65" s="21"/>
      <c r="C65" s="24"/>
      <c r="D65" s="49"/>
      <c r="E65" s="24"/>
      <c r="F65" s="24"/>
      <c r="G65" s="24"/>
      <c r="H65" s="50"/>
      <c r="I65" s="24"/>
      <c r="J65" s="49"/>
      <c r="K65" s="24"/>
      <c r="L65" s="24"/>
      <c r="M65" s="24"/>
      <c r="N65" s="24"/>
      <c r="O65" s="24"/>
      <c r="P65" s="50"/>
      <c r="Q65" s="24"/>
      <c r="R65" s="22"/>
    </row>
    <row r="66" spans="2:18">
      <c r="B66" s="21"/>
      <c r="C66" s="24"/>
      <c r="D66" s="49"/>
      <c r="E66" s="24"/>
      <c r="F66" s="24"/>
      <c r="G66" s="24"/>
      <c r="H66" s="50"/>
      <c r="I66" s="24"/>
      <c r="J66" s="49"/>
      <c r="K66" s="24"/>
      <c r="L66" s="24"/>
      <c r="M66" s="24"/>
      <c r="N66" s="24"/>
      <c r="O66" s="24"/>
      <c r="P66" s="50"/>
      <c r="Q66" s="24"/>
      <c r="R66" s="22"/>
    </row>
    <row r="67" spans="2:18">
      <c r="B67" s="21"/>
      <c r="C67" s="24"/>
      <c r="D67" s="49"/>
      <c r="E67" s="24"/>
      <c r="F67" s="24"/>
      <c r="G67" s="24"/>
      <c r="H67" s="50"/>
      <c r="I67" s="24"/>
      <c r="J67" s="49"/>
      <c r="K67" s="24"/>
      <c r="L67" s="24"/>
      <c r="M67" s="24"/>
      <c r="N67" s="24"/>
      <c r="O67" s="24"/>
      <c r="P67" s="50"/>
      <c r="Q67" s="24"/>
      <c r="R67" s="22"/>
    </row>
    <row r="68" spans="2:18">
      <c r="B68" s="21"/>
      <c r="C68" s="24"/>
      <c r="D68" s="49"/>
      <c r="E68" s="24"/>
      <c r="F68" s="24"/>
      <c r="G68" s="24"/>
      <c r="H68" s="50"/>
      <c r="I68" s="24"/>
      <c r="J68" s="49"/>
      <c r="K68" s="24"/>
      <c r="L68" s="24"/>
      <c r="M68" s="24"/>
      <c r="N68" s="24"/>
      <c r="O68" s="24"/>
      <c r="P68" s="50"/>
      <c r="Q68" s="24"/>
      <c r="R68" s="22"/>
    </row>
    <row r="69" spans="2:18">
      <c r="B69" s="21"/>
      <c r="C69" s="24"/>
      <c r="D69" s="49"/>
      <c r="E69" s="24"/>
      <c r="F69" s="24"/>
      <c r="G69" s="24"/>
      <c r="H69" s="50"/>
      <c r="I69" s="24"/>
      <c r="J69" s="49"/>
      <c r="K69" s="24"/>
      <c r="L69" s="24"/>
      <c r="M69" s="24"/>
      <c r="N69" s="24"/>
      <c r="O69" s="24"/>
      <c r="P69" s="50"/>
      <c r="Q69" s="24"/>
      <c r="R69" s="22"/>
    </row>
    <row r="70" spans="2:18" s="1" customFormat="1" ht="15">
      <c r="B70" s="31"/>
      <c r="C70" s="32"/>
      <c r="D70" s="51" t="s">
        <v>50</v>
      </c>
      <c r="E70" s="52"/>
      <c r="F70" s="52"/>
      <c r="G70" s="53" t="s">
        <v>51</v>
      </c>
      <c r="H70" s="54"/>
      <c r="I70" s="32"/>
      <c r="J70" s="51" t="s">
        <v>50</v>
      </c>
      <c r="K70" s="52"/>
      <c r="L70" s="52"/>
      <c r="M70" s="52"/>
      <c r="N70" s="53" t="s">
        <v>51</v>
      </c>
      <c r="O70" s="52"/>
      <c r="P70" s="54"/>
      <c r="Q70" s="32"/>
      <c r="R70" s="33"/>
    </row>
    <row r="71" spans="2:18" s="1" customFormat="1" ht="14.45" customHeight="1">
      <c r="B71" s="55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7"/>
    </row>
    <row r="75" spans="2:18" s="1" customFormat="1" ht="6.95" customHeight="1">
      <c r="B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60"/>
    </row>
    <row r="76" spans="2:18" s="1" customFormat="1" ht="36.950000000000003" customHeight="1">
      <c r="B76" s="31"/>
      <c r="C76" s="174" t="s">
        <v>108</v>
      </c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33"/>
    </row>
    <row r="77" spans="2:18" s="1" customFormat="1" ht="6.95" customHeight="1"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</row>
    <row r="78" spans="2:18" s="1" customFormat="1" ht="30" customHeight="1">
      <c r="B78" s="31"/>
      <c r="C78" s="28" t="s">
        <v>17</v>
      </c>
      <c r="D78" s="32"/>
      <c r="E78" s="32"/>
      <c r="F78" s="203" t="str">
        <f>F6</f>
        <v>Olomouc - Úprava cest na hřbitově</v>
      </c>
      <c r="G78" s="204"/>
      <c r="H78" s="204"/>
      <c r="I78" s="204"/>
      <c r="J78" s="204"/>
      <c r="K78" s="204"/>
      <c r="L78" s="204"/>
      <c r="M78" s="204"/>
      <c r="N78" s="204"/>
      <c r="O78" s="204"/>
      <c r="P78" s="204"/>
      <c r="Q78" s="32"/>
      <c r="R78" s="33"/>
    </row>
    <row r="79" spans="2:18" s="1" customFormat="1" ht="36.950000000000003" customHeight="1">
      <c r="B79" s="31"/>
      <c r="C79" s="65" t="s">
        <v>104</v>
      </c>
      <c r="D79" s="32"/>
      <c r="E79" s="32"/>
      <c r="F79" s="176" t="str">
        <f>F7</f>
        <v>VON - Vedlejší a ostatní náklady</v>
      </c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32"/>
      <c r="R79" s="33"/>
    </row>
    <row r="80" spans="2:18" s="1" customFormat="1" ht="6.95" customHeight="1"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3"/>
    </row>
    <row r="81" spans="2:47" s="1" customFormat="1" ht="18" customHeight="1">
      <c r="B81" s="31"/>
      <c r="C81" s="28" t="s">
        <v>21</v>
      </c>
      <c r="D81" s="32"/>
      <c r="E81" s="32"/>
      <c r="F81" s="26" t="str">
        <f>F9</f>
        <v>Olomouc - Neředín</v>
      </c>
      <c r="G81" s="32"/>
      <c r="H81" s="32"/>
      <c r="I81" s="32"/>
      <c r="J81" s="32"/>
      <c r="K81" s="28" t="s">
        <v>23</v>
      </c>
      <c r="L81" s="32"/>
      <c r="M81" s="207">
        <f>IF(O9="","",O9)</f>
        <v>42914</v>
      </c>
      <c r="N81" s="207"/>
      <c r="O81" s="207"/>
      <c r="P81" s="207"/>
      <c r="Q81" s="32"/>
      <c r="R81" s="33"/>
    </row>
    <row r="82" spans="2:47" s="1" customFormat="1" ht="6.95" customHeight="1"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3"/>
    </row>
    <row r="83" spans="2:47" s="1" customFormat="1" ht="15">
      <c r="B83" s="31"/>
      <c r="C83" s="28" t="s">
        <v>24</v>
      </c>
      <c r="D83" s="32"/>
      <c r="E83" s="32"/>
      <c r="F83" s="26" t="str">
        <f>E12</f>
        <v xml:space="preserve"> </v>
      </c>
      <c r="G83" s="32"/>
      <c r="H83" s="32"/>
      <c r="I83" s="32"/>
      <c r="J83" s="32"/>
      <c r="K83" s="28" t="s">
        <v>29</v>
      </c>
      <c r="L83" s="32"/>
      <c r="M83" s="183" t="str">
        <f>E18</f>
        <v>Dopravní projektování s.r.o.</v>
      </c>
      <c r="N83" s="183"/>
      <c r="O83" s="183"/>
      <c r="P83" s="183"/>
      <c r="Q83" s="183"/>
      <c r="R83" s="33"/>
    </row>
    <row r="84" spans="2:47" s="1" customFormat="1" ht="14.45" customHeight="1">
      <c r="B84" s="31"/>
      <c r="C84" s="28" t="s">
        <v>28</v>
      </c>
      <c r="D84" s="32"/>
      <c r="E84" s="32"/>
      <c r="F84" s="26" t="str">
        <f>IF(E15="","",E15)</f>
        <v xml:space="preserve"> </v>
      </c>
      <c r="G84" s="32"/>
      <c r="H84" s="32"/>
      <c r="I84" s="32"/>
      <c r="J84" s="32"/>
      <c r="K84" s="28" t="s">
        <v>33</v>
      </c>
      <c r="L84" s="32"/>
      <c r="M84" s="183" t="str">
        <f>E21</f>
        <v xml:space="preserve"> </v>
      </c>
      <c r="N84" s="183"/>
      <c r="O84" s="183"/>
      <c r="P84" s="183"/>
      <c r="Q84" s="183"/>
      <c r="R84" s="33"/>
    </row>
    <row r="85" spans="2:47" s="1" customFormat="1" ht="10.35" customHeight="1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3"/>
    </row>
    <row r="86" spans="2:47" s="1" customFormat="1" ht="29.25" customHeight="1">
      <c r="B86" s="31"/>
      <c r="C86" s="213" t="s">
        <v>109</v>
      </c>
      <c r="D86" s="214"/>
      <c r="E86" s="214"/>
      <c r="F86" s="214"/>
      <c r="G86" s="214"/>
      <c r="H86" s="42"/>
      <c r="I86" s="42"/>
      <c r="J86" s="42"/>
      <c r="K86" s="42"/>
      <c r="L86" s="42"/>
      <c r="M86" s="42"/>
      <c r="N86" s="213" t="s">
        <v>110</v>
      </c>
      <c r="O86" s="214"/>
      <c r="P86" s="214"/>
      <c r="Q86" s="214"/>
      <c r="R86" s="33"/>
    </row>
    <row r="87" spans="2:47" s="1" customFormat="1" ht="10.35" customHeight="1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3"/>
    </row>
    <row r="88" spans="2:47" s="1" customFormat="1" ht="29.25" customHeight="1">
      <c r="B88" s="31"/>
      <c r="C88" s="104" t="s">
        <v>111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154">
        <f>N113</f>
        <v>150000</v>
      </c>
      <c r="O88" s="211"/>
      <c r="P88" s="211"/>
      <c r="Q88" s="211"/>
      <c r="R88" s="33"/>
      <c r="AU88" s="17" t="s">
        <v>112</v>
      </c>
    </row>
    <row r="89" spans="2:47" s="6" customFormat="1" ht="24.95" customHeight="1">
      <c r="B89" s="105"/>
      <c r="C89" s="106"/>
      <c r="D89" s="107" t="s">
        <v>475</v>
      </c>
      <c r="E89" s="106"/>
      <c r="F89" s="106"/>
      <c r="G89" s="106"/>
      <c r="H89" s="106"/>
      <c r="I89" s="106"/>
      <c r="J89" s="106"/>
      <c r="K89" s="106"/>
      <c r="L89" s="106"/>
      <c r="M89" s="106"/>
      <c r="N89" s="197">
        <f>N114</f>
        <v>150000</v>
      </c>
      <c r="O89" s="198"/>
      <c r="P89" s="198"/>
      <c r="Q89" s="198"/>
      <c r="R89" s="108"/>
    </row>
    <row r="90" spans="2:47" s="7" customFormat="1" ht="19.899999999999999" customHeight="1">
      <c r="B90" s="109"/>
      <c r="C90" s="110"/>
      <c r="D90" s="111" t="s">
        <v>476</v>
      </c>
      <c r="E90" s="110"/>
      <c r="F90" s="110"/>
      <c r="G90" s="110"/>
      <c r="H90" s="110"/>
      <c r="I90" s="110"/>
      <c r="J90" s="110"/>
      <c r="K90" s="110"/>
      <c r="L90" s="110"/>
      <c r="M90" s="110"/>
      <c r="N90" s="199">
        <f>N115</f>
        <v>101000</v>
      </c>
      <c r="O90" s="200"/>
      <c r="P90" s="200"/>
      <c r="Q90" s="200"/>
      <c r="R90" s="112"/>
    </row>
    <row r="91" spans="2:47" s="7" customFormat="1" ht="19.899999999999999" customHeight="1">
      <c r="B91" s="109"/>
      <c r="C91" s="110"/>
      <c r="D91" s="111" t="s">
        <v>477</v>
      </c>
      <c r="E91" s="110"/>
      <c r="F91" s="110"/>
      <c r="G91" s="110"/>
      <c r="H91" s="110"/>
      <c r="I91" s="110"/>
      <c r="J91" s="110"/>
      <c r="K91" s="110"/>
      <c r="L91" s="110"/>
      <c r="M91" s="110"/>
      <c r="N91" s="199">
        <f>N122</f>
        <v>41000</v>
      </c>
      <c r="O91" s="200"/>
      <c r="P91" s="200"/>
      <c r="Q91" s="200"/>
      <c r="R91" s="112"/>
    </row>
    <row r="92" spans="2:47" s="7" customFormat="1" ht="19.899999999999999" customHeight="1">
      <c r="B92" s="109"/>
      <c r="C92" s="110"/>
      <c r="D92" s="111" t="s">
        <v>478</v>
      </c>
      <c r="E92" s="110"/>
      <c r="F92" s="110"/>
      <c r="G92" s="110"/>
      <c r="H92" s="110"/>
      <c r="I92" s="110"/>
      <c r="J92" s="110"/>
      <c r="K92" s="110"/>
      <c r="L92" s="110"/>
      <c r="M92" s="110"/>
      <c r="N92" s="199">
        <f>N130</f>
        <v>8000</v>
      </c>
      <c r="O92" s="200"/>
      <c r="P92" s="200"/>
      <c r="Q92" s="200"/>
      <c r="R92" s="112"/>
    </row>
    <row r="93" spans="2:47" s="1" customFormat="1" ht="21.75" customHeight="1">
      <c r="B93" s="31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3"/>
    </row>
    <row r="94" spans="2:47" s="1" customFormat="1" ht="29.25" customHeight="1">
      <c r="B94" s="31"/>
      <c r="C94" s="104" t="s">
        <v>121</v>
      </c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211">
        <v>0</v>
      </c>
      <c r="O94" s="212"/>
      <c r="P94" s="212"/>
      <c r="Q94" s="212"/>
      <c r="R94" s="33"/>
      <c r="T94" s="113"/>
      <c r="U94" s="114" t="s">
        <v>38</v>
      </c>
    </row>
    <row r="95" spans="2:47" s="1" customFormat="1" ht="18" customHeight="1">
      <c r="B95" s="31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3"/>
    </row>
    <row r="96" spans="2:47" s="1" customFormat="1" ht="29.25" customHeight="1">
      <c r="B96" s="31"/>
      <c r="C96" s="98" t="s">
        <v>96</v>
      </c>
      <c r="D96" s="42"/>
      <c r="E96" s="42"/>
      <c r="F96" s="42"/>
      <c r="G96" s="42"/>
      <c r="H96" s="42"/>
      <c r="I96" s="42"/>
      <c r="J96" s="42"/>
      <c r="K96" s="42"/>
      <c r="L96" s="165">
        <f>ROUND(SUM(N88+N94),2)</f>
        <v>150000</v>
      </c>
      <c r="M96" s="165"/>
      <c r="N96" s="165"/>
      <c r="O96" s="165"/>
      <c r="P96" s="165"/>
      <c r="Q96" s="165"/>
      <c r="R96" s="33"/>
    </row>
    <row r="97" spans="2:27" s="1" customFormat="1" ht="6.95" customHeight="1">
      <c r="B97" s="55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7"/>
    </row>
    <row r="101" spans="2:27" s="1" customFormat="1" ht="6.95" customHeight="1">
      <c r="B101" s="58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60"/>
    </row>
    <row r="102" spans="2:27" s="1" customFormat="1" ht="36.950000000000003" customHeight="1">
      <c r="B102" s="31"/>
      <c r="C102" s="174" t="s">
        <v>122</v>
      </c>
      <c r="D102" s="202"/>
      <c r="E102" s="202"/>
      <c r="F102" s="202"/>
      <c r="G102" s="202"/>
      <c r="H102" s="202"/>
      <c r="I102" s="202"/>
      <c r="J102" s="202"/>
      <c r="K102" s="202"/>
      <c r="L102" s="202"/>
      <c r="M102" s="202"/>
      <c r="N102" s="202"/>
      <c r="O102" s="202"/>
      <c r="P102" s="202"/>
      <c r="Q102" s="202"/>
      <c r="R102" s="33"/>
    </row>
    <row r="103" spans="2:27" s="1" customFormat="1" ht="6.95" customHeight="1"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3"/>
    </row>
    <row r="104" spans="2:27" s="1" customFormat="1" ht="30" customHeight="1">
      <c r="B104" s="31"/>
      <c r="C104" s="28" t="s">
        <v>17</v>
      </c>
      <c r="D104" s="32"/>
      <c r="E104" s="32"/>
      <c r="F104" s="203" t="str">
        <f>F6</f>
        <v>Olomouc - Úprava cest na hřbitově</v>
      </c>
      <c r="G104" s="204"/>
      <c r="H104" s="204"/>
      <c r="I104" s="204"/>
      <c r="J104" s="204"/>
      <c r="K104" s="204"/>
      <c r="L104" s="204"/>
      <c r="M104" s="204"/>
      <c r="N104" s="204"/>
      <c r="O104" s="204"/>
      <c r="P104" s="204"/>
      <c r="Q104" s="32"/>
      <c r="R104" s="33"/>
    </row>
    <row r="105" spans="2:27" s="1" customFormat="1" ht="36.950000000000003" customHeight="1">
      <c r="B105" s="31"/>
      <c r="C105" s="65" t="s">
        <v>104</v>
      </c>
      <c r="D105" s="32"/>
      <c r="E105" s="32"/>
      <c r="F105" s="176" t="str">
        <f>F7</f>
        <v>VON - Vedlejší a ostatní náklady</v>
      </c>
      <c r="G105" s="202"/>
      <c r="H105" s="202"/>
      <c r="I105" s="202"/>
      <c r="J105" s="202"/>
      <c r="K105" s="202"/>
      <c r="L105" s="202"/>
      <c r="M105" s="202"/>
      <c r="N105" s="202"/>
      <c r="O105" s="202"/>
      <c r="P105" s="202"/>
      <c r="Q105" s="32"/>
      <c r="R105" s="33"/>
    </row>
    <row r="106" spans="2:27" s="1" customFormat="1" ht="6.95" customHeight="1">
      <c r="B106" s="31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3"/>
    </row>
    <row r="107" spans="2:27" s="1" customFormat="1" ht="18" customHeight="1">
      <c r="B107" s="31"/>
      <c r="C107" s="28" t="s">
        <v>21</v>
      </c>
      <c r="D107" s="32"/>
      <c r="E107" s="32"/>
      <c r="F107" s="26" t="str">
        <f>F9</f>
        <v>Olomouc - Neředín</v>
      </c>
      <c r="G107" s="32"/>
      <c r="H107" s="32"/>
      <c r="I107" s="32"/>
      <c r="J107" s="32"/>
      <c r="K107" s="28" t="s">
        <v>23</v>
      </c>
      <c r="L107" s="32"/>
      <c r="M107" s="207">
        <f>IF(O9="","",O9)</f>
        <v>42914</v>
      </c>
      <c r="N107" s="207"/>
      <c r="O107" s="207"/>
      <c r="P107" s="207"/>
      <c r="Q107" s="32"/>
      <c r="R107" s="33"/>
    </row>
    <row r="108" spans="2:27" s="1" customFormat="1" ht="6.95" customHeight="1">
      <c r="B108" s="31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3"/>
    </row>
    <row r="109" spans="2:27" s="1" customFormat="1" ht="15">
      <c r="B109" s="31"/>
      <c r="C109" s="28" t="s">
        <v>24</v>
      </c>
      <c r="D109" s="32"/>
      <c r="E109" s="32"/>
      <c r="F109" s="26" t="str">
        <f>E12</f>
        <v xml:space="preserve"> </v>
      </c>
      <c r="G109" s="32"/>
      <c r="H109" s="32"/>
      <c r="I109" s="32"/>
      <c r="J109" s="32"/>
      <c r="K109" s="28" t="s">
        <v>29</v>
      </c>
      <c r="L109" s="32"/>
      <c r="M109" s="183" t="str">
        <f>E18</f>
        <v>Dopravní projektování s.r.o.</v>
      </c>
      <c r="N109" s="183"/>
      <c r="O109" s="183"/>
      <c r="P109" s="183"/>
      <c r="Q109" s="183"/>
      <c r="R109" s="33"/>
    </row>
    <row r="110" spans="2:27" s="1" customFormat="1" ht="14.45" customHeight="1">
      <c r="B110" s="31"/>
      <c r="C110" s="28" t="s">
        <v>28</v>
      </c>
      <c r="D110" s="32"/>
      <c r="E110" s="32"/>
      <c r="F110" s="26" t="str">
        <f>IF(E15="","",E15)</f>
        <v xml:space="preserve"> </v>
      </c>
      <c r="G110" s="32"/>
      <c r="H110" s="32"/>
      <c r="I110" s="32"/>
      <c r="J110" s="32"/>
      <c r="K110" s="28" t="s">
        <v>33</v>
      </c>
      <c r="L110" s="32"/>
      <c r="M110" s="183" t="str">
        <f>E21</f>
        <v xml:space="preserve"> </v>
      </c>
      <c r="N110" s="183"/>
      <c r="O110" s="183"/>
      <c r="P110" s="183"/>
      <c r="Q110" s="183"/>
      <c r="R110" s="33"/>
    </row>
    <row r="111" spans="2:27" s="1" customFormat="1" ht="10.35" customHeight="1"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3"/>
    </row>
    <row r="112" spans="2:27" s="8" customFormat="1" ht="29.25" customHeight="1">
      <c r="B112" s="115"/>
      <c r="C112" s="116" t="s">
        <v>123</v>
      </c>
      <c r="D112" s="117" t="s">
        <v>124</v>
      </c>
      <c r="E112" s="117" t="s">
        <v>56</v>
      </c>
      <c r="F112" s="208" t="s">
        <v>125</v>
      </c>
      <c r="G112" s="208"/>
      <c r="H112" s="208"/>
      <c r="I112" s="208"/>
      <c r="J112" s="117" t="s">
        <v>126</v>
      </c>
      <c r="K112" s="117" t="s">
        <v>127</v>
      </c>
      <c r="L112" s="209" t="s">
        <v>128</v>
      </c>
      <c r="M112" s="209"/>
      <c r="N112" s="208" t="s">
        <v>110</v>
      </c>
      <c r="O112" s="208"/>
      <c r="P112" s="208"/>
      <c r="Q112" s="210"/>
      <c r="R112" s="118"/>
      <c r="T112" s="71" t="s">
        <v>129</v>
      </c>
      <c r="U112" s="72" t="s">
        <v>38</v>
      </c>
      <c r="V112" s="72" t="s">
        <v>130</v>
      </c>
      <c r="W112" s="72" t="s">
        <v>131</v>
      </c>
      <c r="X112" s="72" t="s">
        <v>132</v>
      </c>
      <c r="Y112" s="72" t="s">
        <v>133</v>
      </c>
      <c r="Z112" s="72" t="s">
        <v>134</v>
      </c>
      <c r="AA112" s="73" t="s">
        <v>135</v>
      </c>
    </row>
    <row r="113" spans="2:65" s="1" customFormat="1" ht="29.25" customHeight="1">
      <c r="B113" s="31"/>
      <c r="C113" s="75" t="s">
        <v>106</v>
      </c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194">
        <f>BK113</f>
        <v>150000</v>
      </c>
      <c r="O113" s="195"/>
      <c r="P113" s="195"/>
      <c r="Q113" s="195"/>
      <c r="R113" s="33"/>
      <c r="T113" s="74"/>
      <c r="U113" s="47"/>
      <c r="V113" s="47"/>
      <c r="W113" s="119">
        <f>W114</f>
        <v>0</v>
      </c>
      <c r="X113" s="47"/>
      <c r="Y113" s="119">
        <f>Y114</f>
        <v>0</v>
      </c>
      <c r="Z113" s="47"/>
      <c r="AA113" s="120">
        <f>AA114</f>
        <v>0</v>
      </c>
      <c r="AT113" s="17" t="s">
        <v>73</v>
      </c>
      <c r="AU113" s="17" t="s">
        <v>112</v>
      </c>
      <c r="BK113" s="121">
        <f>BK114</f>
        <v>150000</v>
      </c>
    </row>
    <row r="114" spans="2:65" s="9" customFormat="1" ht="37.35" customHeight="1">
      <c r="B114" s="122"/>
      <c r="C114" s="123"/>
      <c r="D114" s="124" t="s">
        <v>475</v>
      </c>
      <c r="E114" s="124"/>
      <c r="F114" s="124"/>
      <c r="G114" s="124"/>
      <c r="H114" s="124"/>
      <c r="I114" s="124"/>
      <c r="J114" s="124"/>
      <c r="K114" s="124"/>
      <c r="L114" s="124"/>
      <c r="M114" s="124"/>
      <c r="N114" s="196">
        <f>BK114</f>
        <v>150000</v>
      </c>
      <c r="O114" s="197"/>
      <c r="P114" s="197"/>
      <c r="Q114" s="197"/>
      <c r="R114" s="125"/>
      <c r="T114" s="126"/>
      <c r="U114" s="123"/>
      <c r="V114" s="123"/>
      <c r="W114" s="127">
        <f>W115+W122+W130</f>
        <v>0</v>
      </c>
      <c r="X114" s="123"/>
      <c r="Y114" s="127">
        <f>Y115+Y122+Y130</f>
        <v>0</v>
      </c>
      <c r="Z114" s="123"/>
      <c r="AA114" s="128">
        <f>AA115+AA122+AA130</f>
        <v>0</v>
      </c>
      <c r="AR114" s="129" t="s">
        <v>155</v>
      </c>
      <c r="AT114" s="130" t="s">
        <v>73</v>
      </c>
      <c r="AU114" s="130" t="s">
        <v>74</v>
      </c>
      <c r="AY114" s="129" t="s">
        <v>136</v>
      </c>
      <c r="BK114" s="131">
        <f>BK115+BK122+BK130</f>
        <v>150000</v>
      </c>
    </row>
    <row r="115" spans="2:65" s="9" customFormat="1" ht="19.899999999999999" customHeight="1">
      <c r="B115" s="122"/>
      <c r="C115" s="123"/>
      <c r="D115" s="132" t="s">
        <v>476</v>
      </c>
      <c r="E115" s="132"/>
      <c r="F115" s="132"/>
      <c r="G115" s="132"/>
      <c r="H115" s="132"/>
      <c r="I115" s="132"/>
      <c r="J115" s="132"/>
      <c r="K115" s="132"/>
      <c r="L115" s="132"/>
      <c r="M115" s="132"/>
      <c r="N115" s="205">
        <f>BK115</f>
        <v>101000</v>
      </c>
      <c r="O115" s="206"/>
      <c r="P115" s="206"/>
      <c r="Q115" s="206"/>
      <c r="R115" s="125"/>
      <c r="T115" s="126"/>
      <c r="U115" s="123"/>
      <c r="V115" s="123"/>
      <c r="W115" s="127">
        <f>SUM(W116:W121)</f>
        <v>0</v>
      </c>
      <c r="X115" s="123"/>
      <c r="Y115" s="127">
        <f>SUM(Y116:Y121)</f>
        <v>0</v>
      </c>
      <c r="Z115" s="123"/>
      <c r="AA115" s="128">
        <f>SUM(AA116:AA121)</f>
        <v>0</v>
      </c>
      <c r="AR115" s="129" t="s">
        <v>155</v>
      </c>
      <c r="AT115" s="130" t="s">
        <v>73</v>
      </c>
      <c r="AU115" s="130" t="s">
        <v>82</v>
      </c>
      <c r="AY115" s="129" t="s">
        <v>136</v>
      </c>
      <c r="BK115" s="131">
        <f>SUM(BK116:BK121)</f>
        <v>101000</v>
      </c>
    </row>
    <row r="116" spans="2:65" s="1" customFormat="1" ht="20.45" customHeight="1">
      <c r="B116" s="133"/>
      <c r="C116" s="134" t="s">
        <v>82</v>
      </c>
      <c r="D116" s="134" t="s">
        <v>137</v>
      </c>
      <c r="E116" s="135" t="s">
        <v>479</v>
      </c>
      <c r="F116" s="188" t="s">
        <v>480</v>
      </c>
      <c r="G116" s="188"/>
      <c r="H116" s="188"/>
      <c r="I116" s="188"/>
      <c r="J116" s="136" t="s">
        <v>481</v>
      </c>
      <c r="K116" s="137">
        <v>3</v>
      </c>
      <c r="L116" s="189">
        <v>15000</v>
      </c>
      <c r="M116" s="189"/>
      <c r="N116" s="189">
        <f t="shared" ref="N116:N121" si="0">ROUND(L116*K116,2)</f>
        <v>45000</v>
      </c>
      <c r="O116" s="189"/>
      <c r="P116" s="189"/>
      <c r="Q116" s="189"/>
      <c r="R116" s="138"/>
      <c r="T116" s="139" t="s">
        <v>5</v>
      </c>
      <c r="U116" s="40" t="s">
        <v>39</v>
      </c>
      <c r="V116" s="140">
        <v>0</v>
      </c>
      <c r="W116" s="140">
        <f t="shared" ref="W116:W121" si="1">V116*K116</f>
        <v>0</v>
      </c>
      <c r="X116" s="140">
        <v>0</v>
      </c>
      <c r="Y116" s="140">
        <f t="shared" ref="Y116:Y121" si="2">X116*K116</f>
        <v>0</v>
      </c>
      <c r="Z116" s="140">
        <v>0</v>
      </c>
      <c r="AA116" s="141">
        <f t="shared" ref="AA116:AA121" si="3">Z116*K116</f>
        <v>0</v>
      </c>
      <c r="AR116" s="17" t="s">
        <v>141</v>
      </c>
      <c r="AT116" s="17" t="s">
        <v>137</v>
      </c>
      <c r="AU116" s="17" t="s">
        <v>102</v>
      </c>
      <c r="AY116" s="17" t="s">
        <v>136</v>
      </c>
      <c r="BE116" s="142">
        <f t="shared" ref="BE116:BE121" si="4">IF(U116="základní",N116,0)</f>
        <v>45000</v>
      </c>
      <c r="BF116" s="142">
        <f t="shared" ref="BF116:BF121" si="5">IF(U116="snížená",N116,0)</f>
        <v>0</v>
      </c>
      <c r="BG116" s="142">
        <f t="shared" ref="BG116:BG121" si="6">IF(U116="zákl. přenesená",N116,0)</f>
        <v>0</v>
      </c>
      <c r="BH116" s="142">
        <f t="shared" ref="BH116:BH121" si="7">IF(U116="sníž. přenesená",N116,0)</f>
        <v>0</v>
      </c>
      <c r="BI116" s="142">
        <f t="shared" ref="BI116:BI121" si="8">IF(U116="nulová",N116,0)</f>
        <v>0</v>
      </c>
      <c r="BJ116" s="17" t="s">
        <v>82</v>
      </c>
      <c r="BK116" s="142">
        <f t="shared" ref="BK116:BK121" si="9">ROUND(L116*K116,2)</f>
        <v>45000</v>
      </c>
      <c r="BL116" s="17" t="s">
        <v>141</v>
      </c>
      <c r="BM116" s="17" t="s">
        <v>482</v>
      </c>
    </row>
    <row r="117" spans="2:65" s="1" customFormat="1" ht="20.45" customHeight="1">
      <c r="B117" s="133"/>
      <c r="C117" s="134" t="s">
        <v>102</v>
      </c>
      <c r="D117" s="134" t="s">
        <v>137</v>
      </c>
      <c r="E117" s="135" t="s">
        <v>483</v>
      </c>
      <c r="F117" s="188" t="s">
        <v>484</v>
      </c>
      <c r="G117" s="188"/>
      <c r="H117" s="188"/>
      <c r="I117" s="188"/>
      <c r="J117" s="136" t="s">
        <v>481</v>
      </c>
      <c r="K117" s="137">
        <v>1</v>
      </c>
      <c r="L117" s="189">
        <v>10000</v>
      </c>
      <c r="M117" s="189"/>
      <c r="N117" s="189">
        <f t="shared" si="0"/>
        <v>10000</v>
      </c>
      <c r="O117" s="189"/>
      <c r="P117" s="189"/>
      <c r="Q117" s="189"/>
      <c r="R117" s="138"/>
      <c r="T117" s="139" t="s">
        <v>5</v>
      </c>
      <c r="U117" s="40" t="s">
        <v>39</v>
      </c>
      <c r="V117" s="140">
        <v>0</v>
      </c>
      <c r="W117" s="140">
        <f t="shared" si="1"/>
        <v>0</v>
      </c>
      <c r="X117" s="140">
        <v>0</v>
      </c>
      <c r="Y117" s="140">
        <f t="shared" si="2"/>
        <v>0</v>
      </c>
      <c r="Z117" s="140">
        <v>0</v>
      </c>
      <c r="AA117" s="141">
        <f t="shared" si="3"/>
        <v>0</v>
      </c>
      <c r="AR117" s="17" t="s">
        <v>141</v>
      </c>
      <c r="AT117" s="17" t="s">
        <v>137</v>
      </c>
      <c r="AU117" s="17" t="s">
        <v>102</v>
      </c>
      <c r="AY117" s="17" t="s">
        <v>136</v>
      </c>
      <c r="BE117" s="142">
        <f t="shared" si="4"/>
        <v>10000</v>
      </c>
      <c r="BF117" s="142">
        <f t="shared" si="5"/>
        <v>0</v>
      </c>
      <c r="BG117" s="142">
        <f t="shared" si="6"/>
        <v>0</v>
      </c>
      <c r="BH117" s="142">
        <f t="shared" si="7"/>
        <v>0</v>
      </c>
      <c r="BI117" s="142">
        <f t="shared" si="8"/>
        <v>0</v>
      </c>
      <c r="BJ117" s="17" t="s">
        <v>82</v>
      </c>
      <c r="BK117" s="142">
        <f t="shared" si="9"/>
        <v>10000</v>
      </c>
      <c r="BL117" s="17" t="s">
        <v>141</v>
      </c>
      <c r="BM117" s="17" t="s">
        <v>485</v>
      </c>
    </row>
    <row r="118" spans="2:65" s="1" customFormat="1" ht="20.45" customHeight="1">
      <c r="B118" s="133"/>
      <c r="C118" s="134" t="s">
        <v>146</v>
      </c>
      <c r="D118" s="134" t="s">
        <v>137</v>
      </c>
      <c r="E118" s="135" t="s">
        <v>486</v>
      </c>
      <c r="F118" s="188" t="s">
        <v>487</v>
      </c>
      <c r="G118" s="188"/>
      <c r="H118" s="188"/>
      <c r="I118" s="188"/>
      <c r="J118" s="136" t="s">
        <v>488</v>
      </c>
      <c r="K118" s="137">
        <v>1</v>
      </c>
      <c r="L118" s="189">
        <v>15000</v>
      </c>
      <c r="M118" s="189"/>
      <c r="N118" s="189">
        <f t="shared" si="0"/>
        <v>15000</v>
      </c>
      <c r="O118" s="189"/>
      <c r="P118" s="189"/>
      <c r="Q118" s="189"/>
      <c r="R118" s="138"/>
      <c r="T118" s="139" t="s">
        <v>5</v>
      </c>
      <c r="U118" s="40" t="s">
        <v>39</v>
      </c>
      <c r="V118" s="140">
        <v>0</v>
      </c>
      <c r="W118" s="140">
        <f t="shared" si="1"/>
        <v>0</v>
      </c>
      <c r="X118" s="140">
        <v>0</v>
      </c>
      <c r="Y118" s="140">
        <f t="shared" si="2"/>
        <v>0</v>
      </c>
      <c r="Z118" s="140">
        <v>0</v>
      </c>
      <c r="AA118" s="141">
        <f t="shared" si="3"/>
        <v>0</v>
      </c>
      <c r="AR118" s="17" t="s">
        <v>141</v>
      </c>
      <c r="AT118" s="17" t="s">
        <v>137</v>
      </c>
      <c r="AU118" s="17" t="s">
        <v>102</v>
      </c>
      <c r="AY118" s="17" t="s">
        <v>136</v>
      </c>
      <c r="BE118" s="142">
        <f t="shared" si="4"/>
        <v>15000</v>
      </c>
      <c r="BF118" s="142">
        <f t="shared" si="5"/>
        <v>0</v>
      </c>
      <c r="BG118" s="142">
        <f t="shared" si="6"/>
        <v>0</v>
      </c>
      <c r="BH118" s="142">
        <f t="shared" si="7"/>
        <v>0</v>
      </c>
      <c r="BI118" s="142">
        <f t="shared" si="8"/>
        <v>0</v>
      </c>
      <c r="BJ118" s="17" t="s">
        <v>82</v>
      </c>
      <c r="BK118" s="142">
        <f t="shared" si="9"/>
        <v>15000</v>
      </c>
      <c r="BL118" s="17" t="s">
        <v>141</v>
      </c>
      <c r="BM118" s="17" t="s">
        <v>489</v>
      </c>
    </row>
    <row r="119" spans="2:65" s="1" customFormat="1" ht="28.9" customHeight="1">
      <c r="B119" s="133"/>
      <c r="C119" s="134" t="s">
        <v>141</v>
      </c>
      <c r="D119" s="134" t="s">
        <v>137</v>
      </c>
      <c r="E119" s="135" t="s">
        <v>490</v>
      </c>
      <c r="F119" s="188" t="s">
        <v>491</v>
      </c>
      <c r="G119" s="188"/>
      <c r="H119" s="188"/>
      <c r="I119" s="188"/>
      <c r="J119" s="136" t="s">
        <v>481</v>
      </c>
      <c r="K119" s="137">
        <v>1</v>
      </c>
      <c r="L119" s="189">
        <v>20000</v>
      </c>
      <c r="M119" s="189"/>
      <c r="N119" s="189">
        <f t="shared" si="0"/>
        <v>20000</v>
      </c>
      <c r="O119" s="189"/>
      <c r="P119" s="189"/>
      <c r="Q119" s="189"/>
      <c r="R119" s="138"/>
      <c r="T119" s="139" t="s">
        <v>5</v>
      </c>
      <c r="U119" s="40" t="s">
        <v>39</v>
      </c>
      <c r="V119" s="140">
        <v>0</v>
      </c>
      <c r="W119" s="140">
        <f t="shared" si="1"/>
        <v>0</v>
      </c>
      <c r="X119" s="140">
        <v>0</v>
      </c>
      <c r="Y119" s="140">
        <f t="shared" si="2"/>
        <v>0</v>
      </c>
      <c r="Z119" s="140">
        <v>0</v>
      </c>
      <c r="AA119" s="141">
        <f t="shared" si="3"/>
        <v>0</v>
      </c>
      <c r="AR119" s="17" t="s">
        <v>141</v>
      </c>
      <c r="AT119" s="17" t="s">
        <v>137</v>
      </c>
      <c r="AU119" s="17" t="s">
        <v>102</v>
      </c>
      <c r="AY119" s="17" t="s">
        <v>136</v>
      </c>
      <c r="BE119" s="142">
        <f t="shared" si="4"/>
        <v>20000</v>
      </c>
      <c r="BF119" s="142">
        <f t="shared" si="5"/>
        <v>0</v>
      </c>
      <c r="BG119" s="142">
        <f t="shared" si="6"/>
        <v>0</v>
      </c>
      <c r="BH119" s="142">
        <f t="shared" si="7"/>
        <v>0</v>
      </c>
      <c r="BI119" s="142">
        <f t="shared" si="8"/>
        <v>0</v>
      </c>
      <c r="BJ119" s="17" t="s">
        <v>82</v>
      </c>
      <c r="BK119" s="142">
        <f t="shared" si="9"/>
        <v>20000</v>
      </c>
      <c r="BL119" s="17" t="s">
        <v>141</v>
      </c>
      <c r="BM119" s="17" t="s">
        <v>492</v>
      </c>
    </row>
    <row r="120" spans="2:65" s="1" customFormat="1" ht="20.45" customHeight="1">
      <c r="B120" s="133"/>
      <c r="C120" s="134" t="s">
        <v>155</v>
      </c>
      <c r="D120" s="134" t="s">
        <v>137</v>
      </c>
      <c r="E120" s="135" t="s">
        <v>493</v>
      </c>
      <c r="F120" s="188" t="s">
        <v>494</v>
      </c>
      <c r="G120" s="188"/>
      <c r="H120" s="188"/>
      <c r="I120" s="188"/>
      <c r="J120" s="136" t="s">
        <v>481</v>
      </c>
      <c r="K120" s="137">
        <v>1</v>
      </c>
      <c r="L120" s="189">
        <v>6000</v>
      </c>
      <c r="M120" s="189"/>
      <c r="N120" s="189">
        <f t="shared" si="0"/>
        <v>6000</v>
      </c>
      <c r="O120" s="189"/>
      <c r="P120" s="189"/>
      <c r="Q120" s="189"/>
      <c r="R120" s="138"/>
      <c r="T120" s="139" t="s">
        <v>5</v>
      </c>
      <c r="U120" s="40" t="s">
        <v>39</v>
      </c>
      <c r="V120" s="140">
        <v>0</v>
      </c>
      <c r="W120" s="140">
        <f t="shared" si="1"/>
        <v>0</v>
      </c>
      <c r="X120" s="140">
        <v>0</v>
      </c>
      <c r="Y120" s="140">
        <f t="shared" si="2"/>
        <v>0</v>
      </c>
      <c r="Z120" s="140">
        <v>0</v>
      </c>
      <c r="AA120" s="141">
        <f t="shared" si="3"/>
        <v>0</v>
      </c>
      <c r="AR120" s="17" t="s">
        <v>141</v>
      </c>
      <c r="AT120" s="17" t="s">
        <v>137</v>
      </c>
      <c r="AU120" s="17" t="s">
        <v>102</v>
      </c>
      <c r="AY120" s="17" t="s">
        <v>136</v>
      </c>
      <c r="BE120" s="142">
        <f t="shared" si="4"/>
        <v>6000</v>
      </c>
      <c r="BF120" s="142">
        <f t="shared" si="5"/>
        <v>0</v>
      </c>
      <c r="BG120" s="142">
        <f t="shared" si="6"/>
        <v>0</v>
      </c>
      <c r="BH120" s="142">
        <f t="shared" si="7"/>
        <v>0</v>
      </c>
      <c r="BI120" s="142">
        <f t="shared" si="8"/>
        <v>0</v>
      </c>
      <c r="BJ120" s="17" t="s">
        <v>82</v>
      </c>
      <c r="BK120" s="142">
        <f t="shared" si="9"/>
        <v>6000</v>
      </c>
      <c r="BL120" s="17" t="s">
        <v>141</v>
      </c>
      <c r="BM120" s="17" t="s">
        <v>495</v>
      </c>
    </row>
    <row r="121" spans="2:65" s="1" customFormat="1" ht="20.45" customHeight="1">
      <c r="B121" s="133"/>
      <c r="C121" s="134" t="s">
        <v>159</v>
      </c>
      <c r="D121" s="134" t="s">
        <v>137</v>
      </c>
      <c r="E121" s="135" t="s">
        <v>496</v>
      </c>
      <c r="F121" s="188" t="s">
        <v>497</v>
      </c>
      <c r="G121" s="188"/>
      <c r="H121" s="188"/>
      <c r="I121" s="188"/>
      <c r="J121" s="136" t="s">
        <v>481</v>
      </c>
      <c r="K121" s="137">
        <v>1</v>
      </c>
      <c r="L121" s="189">
        <v>5000</v>
      </c>
      <c r="M121" s="189"/>
      <c r="N121" s="189">
        <f t="shared" si="0"/>
        <v>5000</v>
      </c>
      <c r="O121" s="189"/>
      <c r="P121" s="189"/>
      <c r="Q121" s="189"/>
      <c r="R121" s="138"/>
      <c r="T121" s="139" t="s">
        <v>5</v>
      </c>
      <c r="U121" s="40" t="s">
        <v>39</v>
      </c>
      <c r="V121" s="140">
        <v>0</v>
      </c>
      <c r="W121" s="140">
        <f t="shared" si="1"/>
        <v>0</v>
      </c>
      <c r="X121" s="140">
        <v>0</v>
      </c>
      <c r="Y121" s="140">
        <f t="shared" si="2"/>
        <v>0</v>
      </c>
      <c r="Z121" s="140">
        <v>0</v>
      </c>
      <c r="AA121" s="141">
        <f t="shared" si="3"/>
        <v>0</v>
      </c>
      <c r="AR121" s="17" t="s">
        <v>141</v>
      </c>
      <c r="AT121" s="17" t="s">
        <v>137</v>
      </c>
      <c r="AU121" s="17" t="s">
        <v>102</v>
      </c>
      <c r="AY121" s="17" t="s">
        <v>136</v>
      </c>
      <c r="BE121" s="142">
        <f t="shared" si="4"/>
        <v>5000</v>
      </c>
      <c r="BF121" s="142">
        <f t="shared" si="5"/>
        <v>0</v>
      </c>
      <c r="BG121" s="142">
        <f t="shared" si="6"/>
        <v>0</v>
      </c>
      <c r="BH121" s="142">
        <f t="shared" si="7"/>
        <v>0</v>
      </c>
      <c r="BI121" s="142">
        <f t="shared" si="8"/>
        <v>0</v>
      </c>
      <c r="BJ121" s="17" t="s">
        <v>82</v>
      </c>
      <c r="BK121" s="142">
        <f t="shared" si="9"/>
        <v>5000</v>
      </c>
      <c r="BL121" s="17" t="s">
        <v>141</v>
      </c>
      <c r="BM121" s="17" t="s">
        <v>498</v>
      </c>
    </row>
    <row r="122" spans="2:65" s="9" customFormat="1" ht="29.85" customHeight="1">
      <c r="B122" s="122"/>
      <c r="C122" s="123"/>
      <c r="D122" s="132" t="s">
        <v>477</v>
      </c>
      <c r="E122" s="132"/>
      <c r="F122" s="132"/>
      <c r="G122" s="132"/>
      <c r="H122" s="132"/>
      <c r="I122" s="132"/>
      <c r="J122" s="132"/>
      <c r="K122" s="132"/>
      <c r="L122" s="132"/>
      <c r="M122" s="132"/>
      <c r="N122" s="190">
        <f>BK122</f>
        <v>41000</v>
      </c>
      <c r="O122" s="191"/>
      <c r="P122" s="191"/>
      <c r="Q122" s="191"/>
      <c r="R122" s="125"/>
      <c r="T122" s="126"/>
      <c r="U122" s="123"/>
      <c r="V122" s="123"/>
      <c r="W122" s="127">
        <f>SUM(W123:W129)</f>
        <v>0</v>
      </c>
      <c r="X122" s="123"/>
      <c r="Y122" s="127">
        <f>SUM(Y123:Y129)</f>
        <v>0</v>
      </c>
      <c r="Z122" s="123"/>
      <c r="AA122" s="128">
        <f>SUM(AA123:AA129)</f>
        <v>0</v>
      </c>
      <c r="AR122" s="129" t="s">
        <v>155</v>
      </c>
      <c r="AT122" s="130" t="s">
        <v>73</v>
      </c>
      <c r="AU122" s="130" t="s">
        <v>82</v>
      </c>
      <c r="AY122" s="129" t="s">
        <v>136</v>
      </c>
      <c r="BK122" s="131">
        <f>SUM(BK123:BK129)</f>
        <v>41000</v>
      </c>
    </row>
    <row r="123" spans="2:65" s="1" customFormat="1" ht="28.9" customHeight="1">
      <c r="B123" s="133"/>
      <c r="C123" s="134" t="s">
        <v>163</v>
      </c>
      <c r="D123" s="134" t="s">
        <v>137</v>
      </c>
      <c r="E123" s="135" t="s">
        <v>499</v>
      </c>
      <c r="F123" s="188" t="s">
        <v>500</v>
      </c>
      <c r="G123" s="188"/>
      <c r="H123" s="188"/>
      <c r="I123" s="188"/>
      <c r="J123" s="136" t="s">
        <v>481</v>
      </c>
      <c r="K123" s="137">
        <v>1</v>
      </c>
      <c r="L123" s="189">
        <v>10000</v>
      </c>
      <c r="M123" s="189"/>
      <c r="N123" s="189">
        <f t="shared" ref="N123:N129" si="10">ROUND(L123*K123,2)</f>
        <v>10000</v>
      </c>
      <c r="O123" s="189"/>
      <c r="P123" s="189"/>
      <c r="Q123" s="189"/>
      <c r="R123" s="138"/>
      <c r="T123" s="139" t="s">
        <v>5</v>
      </c>
      <c r="U123" s="40" t="s">
        <v>39</v>
      </c>
      <c r="V123" s="140">
        <v>0</v>
      </c>
      <c r="W123" s="140">
        <f t="shared" ref="W123:W129" si="11">V123*K123</f>
        <v>0</v>
      </c>
      <c r="X123" s="140">
        <v>0</v>
      </c>
      <c r="Y123" s="140">
        <f t="shared" ref="Y123:Y129" si="12">X123*K123</f>
        <v>0</v>
      </c>
      <c r="Z123" s="140">
        <v>0</v>
      </c>
      <c r="AA123" s="141">
        <f t="shared" ref="AA123:AA129" si="13">Z123*K123</f>
        <v>0</v>
      </c>
      <c r="AR123" s="17" t="s">
        <v>141</v>
      </c>
      <c r="AT123" s="17" t="s">
        <v>137</v>
      </c>
      <c r="AU123" s="17" t="s">
        <v>102</v>
      </c>
      <c r="AY123" s="17" t="s">
        <v>136</v>
      </c>
      <c r="BE123" s="142">
        <f t="shared" ref="BE123:BE129" si="14">IF(U123="základní",N123,0)</f>
        <v>10000</v>
      </c>
      <c r="BF123" s="142">
        <f t="shared" ref="BF123:BF129" si="15">IF(U123="snížená",N123,0)</f>
        <v>0</v>
      </c>
      <c r="BG123" s="142">
        <f t="shared" ref="BG123:BG129" si="16">IF(U123="zákl. přenesená",N123,0)</f>
        <v>0</v>
      </c>
      <c r="BH123" s="142">
        <f t="shared" ref="BH123:BH129" si="17">IF(U123="sníž. přenesená",N123,0)</f>
        <v>0</v>
      </c>
      <c r="BI123" s="142">
        <f t="shared" ref="BI123:BI129" si="18">IF(U123="nulová",N123,0)</f>
        <v>0</v>
      </c>
      <c r="BJ123" s="17" t="s">
        <v>82</v>
      </c>
      <c r="BK123" s="142">
        <f t="shared" ref="BK123:BK129" si="19">ROUND(L123*K123,2)</f>
        <v>10000</v>
      </c>
      <c r="BL123" s="17" t="s">
        <v>141</v>
      </c>
      <c r="BM123" s="17" t="s">
        <v>501</v>
      </c>
    </row>
    <row r="124" spans="2:65" s="1" customFormat="1" ht="28.9" customHeight="1">
      <c r="B124" s="133"/>
      <c r="C124" s="134" t="s">
        <v>167</v>
      </c>
      <c r="D124" s="134" t="s">
        <v>137</v>
      </c>
      <c r="E124" s="135" t="s">
        <v>502</v>
      </c>
      <c r="F124" s="188" t="s">
        <v>503</v>
      </c>
      <c r="G124" s="188"/>
      <c r="H124" s="188"/>
      <c r="I124" s="188"/>
      <c r="J124" s="136" t="s">
        <v>481</v>
      </c>
      <c r="K124" s="137">
        <v>1</v>
      </c>
      <c r="L124" s="189">
        <v>5000</v>
      </c>
      <c r="M124" s="189"/>
      <c r="N124" s="189">
        <f t="shared" si="10"/>
        <v>5000</v>
      </c>
      <c r="O124" s="189"/>
      <c r="P124" s="189"/>
      <c r="Q124" s="189"/>
      <c r="R124" s="138"/>
      <c r="T124" s="139" t="s">
        <v>5</v>
      </c>
      <c r="U124" s="40" t="s">
        <v>39</v>
      </c>
      <c r="V124" s="140">
        <v>0</v>
      </c>
      <c r="W124" s="140">
        <f t="shared" si="11"/>
        <v>0</v>
      </c>
      <c r="X124" s="140">
        <v>0</v>
      </c>
      <c r="Y124" s="140">
        <f t="shared" si="12"/>
        <v>0</v>
      </c>
      <c r="Z124" s="140">
        <v>0</v>
      </c>
      <c r="AA124" s="141">
        <f t="shared" si="13"/>
        <v>0</v>
      </c>
      <c r="AR124" s="17" t="s">
        <v>141</v>
      </c>
      <c r="AT124" s="17" t="s">
        <v>137</v>
      </c>
      <c r="AU124" s="17" t="s">
        <v>102</v>
      </c>
      <c r="AY124" s="17" t="s">
        <v>136</v>
      </c>
      <c r="BE124" s="142">
        <f t="shared" si="14"/>
        <v>5000</v>
      </c>
      <c r="BF124" s="142">
        <f t="shared" si="15"/>
        <v>0</v>
      </c>
      <c r="BG124" s="142">
        <f t="shared" si="16"/>
        <v>0</v>
      </c>
      <c r="BH124" s="142">
        <f t="shared" si="17"/>
        <v>0</v>
      </c>
      <c r="BI124" s="142">
        <f t="shared" si="18"/>
        <v>0</v>
      </c>
      <c r="BJ124" s="17" t="s">
        <v>82</v>
      </c>
      <c r="BK124" s="142">
        <f t="shared" si="19"/>
        <v>5000</v>
      </c>
      <c r="BL124" s="17" t="s">
        <v>141</v>
      </c>
      <c r="BM124" s="17" t="s">
        <v>504</v>
      </c>
    </row>
    <row r="125" spans="2:65" s="1" customFormat="1" ht="20.45" customHeight="1">
      <c r="B125" s="133"/>
      <c r="C125" s="134" t="s">
        <v>171</v>
      </c>
      <c r="D125" s="134" t="s">
        <v>137</v>
      </c>
      <c r="E125" s="135" t="s">
        <v>505</v>
      </c>
      <c r="F125" s="188" t="s">
        <v>506</v>
      </c>
      <c r="G125" s="188"/>
      <c r="H125" s="188"/>
      <c r="I125" s="188"/>
      <c r="J125" s="136" t="s">
        <v>481</v>
      </c>
      <c r="K125" s="137">
        <v>1</v>
      </c>
      <c r="L125" s="189">
        <v>5000</v>
      </c>
      <c r="M125" s="189"/>
      <c r="N125" s="189">
        <f t="shared" si="10"/>
        <v>5000</v>
      </c>
      <c r="O125" s="189"/>
      <c r="P125" s="189"/>
      <c r="Q125" s="189"/>
      <c r="R125" s="138"/>
      <c r="T125" s="139" t="s">
        <v>5</v>
      </c>
      <c r="U125" s="40" t="s">
        <v>39</v>
      </c>
      <c r="V125" s="140">
        <v>0</v>
      </c>
      <c r="W125" s="140">
        <f t="shared" si="11"/>
        <v>0</v>
      </c>
      <c r="X125" s="140">
        <v>0</v>
      </c>
      <c r="Y125" s="140">
        <f t="shared" si="12"/>
        <v>0</v>
      </c>
      <c r="Z125" s="140">
        <v>0</v>
      </c>
      <c r="AA125" s="141">
        <f t="shared" si="13"/>
        <v>0</v>
      </c>
      <c r="AR125" s="17" t="s">
        <v>507</v>
      </c>
      <c r="AT125" s="17" t="s">
        <v>137</v>
      </c>
      <c r="AU125" s="17" t="s">
        <v>102</v>
      </c>
      <c r="AY125" s="17" t="s">
        <v>136</v>
      </c>
      <c r="BE125" s="142">
        <f t="shared" si="14"/>
        <v>5000</v>
      </c>
      <c r="BF125" s="142">
        <f t="shared" si="15"/>
        <v>0</v>
      </c>
      <c r="BG125" s="142">
        <f t="shared" si="16"/>
        <v>0</v>
      </c>
      <c r="BH125" s="142">
        <f t="shared" si="17"/>
        <v>0</v>
      </c>
      <c r="BI125" s="142">
        <f t="shared" si="18"/>
        <v>0</v>
      </c>
      <c r="BJ125" s="17" t="s">
        <v>82</v>
      </c>
      <c r="BK125" s="142">
        <f t="shared" si="19"/>
        <v>5000</v>
      </c>
      <c r="BL125" s="17" t="s">
        <v>507</v>
      </c>
      <c r="BM125" s="17" t="s">
        <v>508</v>
      </c>
    </row>
    <row r="126" spans="2:65" s="1" customFormat="1" ht="20.45" customHeight="1">
      <c r="B126" s="133"/>
      <c r="C126" s="134" t="s">
        <v>175</v>
      </c>
      <c r="D126" s="134" t="s">
        <v>137</v>
      </c>
      <c r="E126" s="135" t="s">
        <v>509</v>
      </c>
      <c r="F126" s="188" t="s">
        <v>510</v>
      </c>
      <c r="G126" s="188"/>
      <c r="H126" s="188"/>
      <c r="I126" s="188"/>
      <c r="J126" s="136" t="s">
        <v>488</v>
      </c>
      <c r="K126" s="137">
        <v>1</v>
      </c>
      <c r="L126" s="189">
        <v>5000</v>
      </c>
      <c r="M126" s="189"/>
      <c r="N126" s="189">
        <f t="shared" si="10"/>
        <v>5000</v>
      </c>
      <c r="O126" s="189"/>
      <c r="P126" s="189"/>
      <c r="Q126" s="189"/>
      <c r="R126" s="138"/>
      <c r="T126" s="139" t="s">
        <v>5</v>
      </c>
      <c r="U126" s="40" t="s">
        <v>39</v>
      </c>
      <c r="V126" s="140">
        <v>0</v>
      </c>
      <c r="W126" s="140">
        <f t="shared" si="11"/>
        <v>0</v>
      </c>
      <c r="X126" s="140">
        <v>0</v>
      </c>
      <c r="Y126" s="140">
        <f t="shared" si="12"/>
        <v>0</v>
      </c>
      <c r="Z126" s="140">
        <v>0</v>
      </c>
      <c r="AA126" s="141">
        <f t="shared" si="13"/>
        <v>0</v>
      </c>
      <c r="AR126" s="17" t="s">
        <v>141</v>
      </c>
      <c r="AT126" s="17" t="s">
        <v>137</v>
      </c>
      <c r="AU126" s="17" t="s">
        <v>102</v>
      </c>
      <c r="AY126" s="17" t="s">
        <v>136</v>
      </c>
      <c r="BE126" s="142">
        <f t="shared" si="14"/>
        <v>5000</v>
      </c>
      <c r="BF126" s="142">
        <f t="shared" si="15"/>
        <v>0</v>
      </c>
      <c r="BG126" s="142">
        <f t="shared" si="16"/>
        <v>0</v>
      </c>
      <c r="BH126" s="142">
        <f t="shared" si="17"/>
        <v>0</v>
      </c>
      <c r="BI126" s="142">
        <f t="shared" si="18"/>
        <v>0</v>
      </c>
      <c r="BJ126" s="17" t="s">
        <v>82</v>
      </c>
      <c r="BK126" s="142">
        <f t="shared" si="19"/>
        <v>5000</v>
      </c>
      <c r="BL126" s="17" t="s">
        <v>141</v>
      </c>
      <c r="BM126" s="17" t="s">
        <v>511</v>
      </c>
    </row>
    <row r="127" spans="2:65" s="1" customFormat="1" ht="28.9" customHeight="1">
      <c r="B127" s="133"/>
      <c r="C127" s="134" t="s">
        <v>179</v>
      </c>
      <c r="D127" s="134" t="s">
        <v>137</v>
      </c>
      <c r="E127" s="135" t="s">
        <v>512</v>
      </c>
      <c r="F127" s="188" t="s">
        <v>513</v>
      </c>
      <c r="G127" s="188"/>
      <c r="H127" s="188"/>
      <c r="I127" s="188"/>
      <c r="J127" s="136" t="s">
        <v>481</v>
      </c>
      <c r="K127" s="137">
        <v>1</v>
      </c>
      <c r="L127" s="189">
        <v>7500</v>
      </c>
      <c r="M127" s="189"/>
      <c r="N127" s="189">
        <f t="shared" si="10"/>
        <v>7500</v>
      </c>
      <c r="O127" s="189"/>
      <c r="P127" s="189"/>
      <c r="Q127" s="189"/>
      <c r="R127" s="138"/>
      <c r="T127" s="139" t="s">
        <v>5</v>
      </c>
      <c r="U127" s="40" t="s">
        <v>39</v>
      </c>
      <c r="V127" s="140">
        <v>0</v>
      </c>
      <c r="W127" s="140">
        <f t="shared" si="11"/>
        <v>0</v>
      </c>
      <c r="X127" s="140">
        <v>0</v>
      </c>
      <c r="Y127" s="140">
        <f t="shared" si="12"/>
        <v>0</v>
      </c>
      <c r="Z127" s="140">
        <v>0</v>
      </c>
      <c r="AA127" s="141">
        <f t="shared" si="13"/>
        <v>0</v>
      </c>
      <c r="AR127" s="17" t="s">
        <v>141</v>
      </c>
      <c r="AT127" s="17" t="s">
        <v>137</v>
      </c>
      <c r="AU127" s="17" t="s">
        <v>102</v>
      </c>
      <c r="AY127" s="17" t="s">
        <v>136</v>
      </c>
      <c r="BE127" s="142">
        <f t="shared" si="14"/>
        <v>7500</v>
      </c>
      <c r="BF127" s="142">
        <f t="shared" si="15"/>
        <v>0</v>
      </c>
      <c r="BG127" s="142">
        <f t="shared" si="16"/>
        <v>0</v>
      </c>
      <c r="BH127" s="142">
        <f t="shared" si="17"/>
        <v>0</v>
      </c>
      <c r="BI127" s="142">
        <f t="shared" si="18"/>
        <v>0</v>
      </c>
      <c r="BJ127" s="17" t="s">
        <v>82</v>
      </c>
      <c r="BK127" s="142">
        <f t="shared" si="19"/>
        <v>7500</v>
      </c>
      <c r="BL127" s="17" t="s">
        <v>141</v>
      </c>
      <c r="BM127" s="17" t="s">
        <v>514</v>
      </c>
    </row>
    <row r="128" spans="2:65" s="1" customFormat="1" ht="28.9" customHeight="1">
      <c r="B128" s="133"/>
      <c r="C128" s="134" t="s">
        <v>184</v>
      </c>
      <c r="D128" s="134" t="s">
        <v>137</v>
      </c>
      <c r="E128" s="135" t="s">
        <v>515</v>
      </c>
      <c r="F128" s="188" t="s">
        <v>516</v>
      </c>
      <c r="G128" s="188"/>
      <c r="H128" s="188"/>
      <c r="I128" s="188"/>
      <c r="J128" s="136" t="s">
        <v>481</v>
      </c>
      <c r="K128" s="137">
        <v>1</v>
      </c>
      <c r="L128" s="189">
        <v>3500</v>
      </c>
      <c r="M128" s="189"/>
      <c r="N128" s="189">
        <f t="shared" si="10"/>
        <v>3500</v>
      </c>
      <c r="O128" s="189"/>
      <c r="P128" s="189"/>
      <c r="Q128" s="189"/>
      <c r="R128" s="138"/>
      <c r="T128" s="139" t="s">
        <v>5</v>
      </c>
      <c r="U128" s="40" t="s">
        <v>39</v>
      </c>
      <c r="V128" s="140">
        <v>0</v>
      </c>
      <c r="W128" s="140">
        <f t="shared" si="11"/>
        <v>0</v>
      </c>
      <c r="X128" s="140">
        <v>0</v>
      </c>
      <c r="Y128" s="140">
        <f t="shared" si="12"/>
        <v>0</v>
      </c>
      <c r="Z128" s="140">
        <v>0</v>
      </c>
      <c r="AA128" s="141">
        <f t="shared" si="13"/>
        <v>0</v>
      </c>
      <c r="AR128" s="17" t="s">
        <v>141</v>
      </c>
      <c r="AT128" s="17" t="s">
        <v>137</v>
      </c>
      <c r="AU128" s="17" t="s">
        <v>102</v>
      </c>
      <c r="AY128" s="17" t="s">
        <v>136</v>
      </c>
      <c r="BE128" s="142">
        <f t="shared" si="14"/>
        <v>3500</v>
      </c>
      <c r="BF128" s="142">
        <f t="shared" si="15"/>
        <v>0</v>
      </c>
      <c r="BG128" s="142">
        <f t="shared" si="16"/>
        <v>0</v>
      </c>
      <c r="BH128" s="142">
        <f t="shared" si="17"/>
        <v>0</v>
      </c>
      <c r="BI128" s="142">
        <f t="shared" si="18"/>
        <v>0</v>
      </c>
      <c r="BJ128" s="17" t="s">
        <v>82</v>
      </c>
      <c r="BK128" s="142">
        <f t="shared" si="19"/>
        <v>3500</v>
      </c>
      <c r="BL128" s="17" t="s">
        <v>141</v>
      </c>
      <c r="BM128" s="17" t="s">
        <v>517</v>
      </c>
    </row>
    <row r="129" spans="2:65" s="1" customFormat="1" ht="20.45" customHeight="1">
      <c r="B129" s="133"/>
      <c r="C129" s="134" t="s">
        <v>188</v>
      </c>
      <c r="D129" s="134" t="s">
        <v>137</v>
      </c>
      <c r="E129" s="135" t="s">
        <v>518</v>
      </c>
      <c r="F129" s="188" t="s">
        <v>519</v>
      </c>
      <c r="G129" s="188"/>
      <c r="H129" s="188"/>
      <c r="I129" s="188"/>
      <c r="J129" s="136" t="s">
        <v>481</v>
      </c>
      <c r="K129" s="137">
        <v>1</v>
      </c>
      <c r="L129" s="189">
        <v>5000</v>
      </c>
      <c r="M129" s="189"/>
      <c r="N129" s="189">
        <f t="shared" si="10"/>
        <v>5000</v>
      </c>
      <c r="O129" s="189"/>
      <c r="P129" s="189"/>
      <c r="Q129" s="189"/>
      <c r="R129" s="138"/>
      <c r="T129" s="139" t="s">
        <v>5</v>
      </c>
      <c r="U129" s="40" t="s">
        <v>39</v>
      </c>
      <c r="V129" s="140">
        <v>0</v>
      </c>
      <c r="W129" s="140">
        <f t="shared" si="11"/>
        <v>0</v>
      </c>
      <c r="X129" s="140">
        <v>0</v>
      </c>
      <c r="Y129" s="140">
        <f t="shared" si="12"/>
        <v>0</v>
      </c>
      <c r="Z129" s="140">
        <v>0</v>
      </c>
      <c r="AA129" s="141">
        <f t="shared" si="13"/>
        <v>0</v>
      </c>
      <c r="AR129" s="17" t="s">
        <v>141</v>
      </c>
      <c r="AT129" s="17" t="s">
        <v>137</v>
      </c>
      <c r="AU129" s="17" t="s">
        <v>102</v>
      </c>
      <c r="AY129" s="17" t="s">
        <v>136</v>
      </c>
      <c r="BE129" s="142">
        <f t="shared" si="14"/>
        <v>5000</v>
      </c>
      <c r="BF129" s="142">
        <f t="shared" si="15"/>
        <v>0</v>
      </c>
      <c r="BG129" s="142">
        <f t="shared" si="16"/>
        <v>0</v>
      </c>
      <c r="BH129" s="142">
        <f t="shared" si="17"/>
        <v>0</v>
      </c>
      <c r="BI129" s="142">
        <f t="shared" si="18"/>
        <v>0</v>
      </c>
      <c r="BJ129" s="17" t="s">
        <v>82</v>
      </c>
      <c r="BK129" s="142">
        <f t="shared" si="19"/>
        <v>5000</v>
      </c>
      <c r="BL129" s="17" t="s">
        <v>141</v>
      </c>
      <c r="BM129" s="17" t="s">
        <v>520</v>
      </c>
    </row>
    <row r="130" spans="2:65" s="9" customFormat="1" ht="29.85" customHeight="1">
      <c r="B130" s="122"/>
      <c r="C130" s="123"/>
      <c r="D130" s="132" t="s">
        <v>478</v>
      </c>
      <c r="E130" s="132"/>
      <c r="F130" s="132"/>
      <c r="G130" s="132"/>
      <c r="H130" s="132"/>
      <c r="I130" s="132"/>
      <c r="J130" s="132"/>
      <c r="K130" s="132"/>
      <c r="L130" s="132"/>
      <c r="M130" s="132"/>
      <c r="N130" s="190">
        <f>BK130</f>
        <v>8000</v>
      </c>
      <c r="O130" s="191"/>
      <c r="P130" s="191"/>
      <c r="Q130" s="191"/>
      <c r="R130" s="125"/>
      <c r="T130" s="126"/>
      <c r="U130" s="123"/>
      <c r="V130" s="123"/>
      <c r="W130" s="127">
        <f>W131</f>
        <v>0</v>
      </c>
      <c r="X130" s="123"/>
      <c r="Y130" s="127">
        <f>Y131</f>
        <v>0</v>
      </c>
      <c r="Z130" s="123"/>
      <c r="AA130" s="128">
        <f>AA131</f>
        <v>0</v>
      </c>
      <c r="AR130" s="129" t="s">
        <v>155</v>
      </c>
      <c r="AT130" s="130" t="s">
        <v>73</v>
      </c>
      <c r="AU130" s="130" t="s">
        <v>82</v>
      </c>
      <c r="AY130" s="129" t="s">
        <v>136</v>
      </c>
      <c r="BK130" s="131">
        <f>BK131</f>
        <v>8000</v>
      </c>
    </row>
    <row r="131" spans="2:65" s="1" customFormat="1" ht="20.45" customHeight="1">
      <c r="B131" s="133"/>
      <c r="C131" s="134" t="s">
        <v>192</v>
      </c>
      <c r="D131" s="134" t="s">
        <v>137</v>
      </c>
      <c r="E131" s="135" t="s">
        <v>521</v>
      </c>
      <c r="F131" s="188" t="s">
        <v>522</v>
      </c>
      <c r="G131" s="188"/>
      <c r="H131" s="188"/>
      <c r="I131" s="188"/>
      <c r="J131" s="136" t="s">
        <v>481</v>
      </c>
      <c r="K131" s="137">
        <v>1</v>
      </c>
      <c r="L131" s="189">
        <v>8000</v>
      </c>
      <c r="M131" s="189"/>
      <c r="N131" s="189">
        <f>ROUND(L131*K131,2)</f>
        <v>8000</v>
      </c>
      <c r="O131" s="189"/>
      <c r="P131" s="189"/>
      <c r="Q131" s="189"/>
      <c r="R131" s="138"/>
      <c r="T131" s="139" t="s">
        <v>5</v>
      </c>
      <c r="U131" s="147" t="s">
        <v>39</v>
      </c>
      <c r="V131" s="148">
        <v>0</v>
      </c>
      <c r="W131" s="148">
        <f>V131*K131</f>
        <v>0</v>
      </c>
      <c r="X131" s="148">
        <v>0</v>
      </c>
      <c r="Y131" s="148">
        <f>X131*K131</f>
        <v>0</v>
      </c>
      <c r="Z131" s="148">
        <v>0</v>
      </c>
      <c r="AA131" s="149">
        <f>Z131*K131</f>
        <v>0</v>
      </c>
      <c r="AR131" s="17" t="s">
        <v>141</v>
      </c>
      <c r="AT131" s="17" t="s">
        <v>137</v>
      </c>
      <c r="AU131" s="17" t="s">
        <v>102</v>
      </c>
      <c r="AY131" s="17" t="s">
        <v>136</v>
      </c>
      <c r="BE131" s="142">
        <f>IF(U131="základní",N131,0)</f>
        <v>8000</v>
      </c>
      <c r="BF131" s="142">
        <f>IF(U131="snížená",N131,0)</f>
        <v>0</v>
      </c>
      <c r="BG131" s="142">
        <f>IF(U131="zákl. přenesená",N131,0)</f>
        <v>0</v>
      </c>
      <c r="BH131" s="142">
        <f>IF(U131="sníž. přenesená",N131,0)</f>
        <v>0</v>
      </c>
      <c r="BI131" s="142">
        <f>IF(U131="nulová",N131,0)</f>
        <v>0</v>
      </c>
      <c r="BJ131" s="17" t="s">
        <v>82</v>
      </c>
      <c r="BK131" s="142">
        <f>ROUND(L131*K131,2)</f>
        <v>8000</v>
      </c>
      <c r="BL131" s="17" t="s">
        <v>141</v>
      </c>
      <c r="BM131" s="17" t="s">
        <v>523</v>
      </c>
    </row>
    <row r="132" spans="2:65" s="1" customFormat="1" ht="6.95" customHeight="1">
      <c r="B132" s="55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7"/>
    </row>
  </sheetData>
  <mergeCells count="101">
    <mergeCell ref="F112:I112"/>
    <mergeCell ref="L112:M112"/>
    <mergeCell ref="N112:Q112"/>
    <mergeCell ref="N92:Q92"/>
    <mergeCell ref="F105:P105"/>
    <mergeCell ref="L116:M116"/>
    <mergeCell ref="N115:Q115"/>
    <mergeCell ref="N116:Q116"/>
    <mergeCell ref="F124:I124"/>
    <mergeCell ref="F120:I120"/>
    <mergeCell ref="L120:M120"/>
    <mergeCell ref="N120:Q120"/>
    <mergeCell ref="N124:Q124"/>
    <mergeCell ref="F116:I116"/>
    <mergeCell ref="C102:Q102"/>
    <mergeCell ref="M110:Q110"/>
    <mergeCell ref="M107:P107"/>
    <mergeCell ref="F131:I131"/>
    <mergeCell ref="L131:M131"/>
    <mergeCell ref="N131:Q131"/>
    <mergeCell ref="N113:Q113"/>
    <mergeCell ref="N114:Q114"/>
    <mergeCell ref="L119:M119"/>
    <mergeCell ref="N119:Q119"/>
    <mergeCell ref="F127:I127"/>
    <mergeCell ref="L127:M127"/>
    <mergeCell ref="N127:Q127"/>
    <mergeCell ref="F123:I123"/>
    <mergeCell ref="L123:M123"/>
    <mergeCell ref="N123:Q123"/>
    <mergeCell ref="N118:Q118"/>
    <mergeCell ref="F119:I119"/>
    <mergeCell ref="F121:I121"/>
    <mergeCell ref="L121:M121"/>
    <mergeCell ref="N125:Q125"/>
    <mergeCell ref="F126:I126"/>
    <mergeCell ref="L126:M126"/>
    <mergeCell ref="L125:M125"/>
    <mergeCell ref="N126:Q126"/>
    <mergeCell ref="F129:I129"/>
    <mergeCell ref="L129:M129"/>
    <mergeCell ref="H1:K1"/>
    <mergeCell ref="H36:J36"/>
    <mergeCell ref="M36:P36"/>
    <mergeCell ref="L38:P38"/>
    <mergeCell ref="M27:P27"/>
    <mergeCell ref="M28:P28"/>
    <mergeCell ref="O15:P15"/>
    <mergeCell ref="O17:P17"/>
    <mergeCell ref="O18:P18"/>
    <mergeCell ref="O20:P20"/>
    <mergeCell ref="H35:J35"/>
    <mergeCell ref="M35:P35"/>
    <mergeCell ref="M30:P30"/>
    <mergeCell ref="H32:J32"/>
    <mergeCell ref="M32:P32"/>
    <mergeCell ref="H33:J33"/>
    <mergeCell ref="M33:P33"/>
    <mergeCell ref="H34:J34"/>
    <mergeCell ref="M34:P34"/>
    <mergeCell ref="E24:L24"/>
    <mergeCell ref="C2:Q2"/>
    <mergeCell ref="C4:Q4"/>
    <mergeCell ref="F6:P6"/>
    <mergeCell ref="F7:P7"/>
    <mergeCell ref="N130:Q130"/>
    <mergeCell ref="N121:Q121"/>
    <mergeCell ref="F117:I117"/>
    <mergeCell ref="L117:M117"/>
    <mergeCell ref="N117:Q117"/>
    <mergeCell ref="F118:I118"/>
    <mergeCell ref="L118:M118"/>
    <mergeCell ref="N122:Q122"/>
    <mergeCell ref="L124:M124"/>
    <mergeCell ref="N129:Q129"/>
    <mergeCell ref="F128:I128"/>
    <mergeCell ref="L128:M128"/>
    <mergeCell ref="N128:Q128"/>
    <mergeCell ref="F125:I125"/>
    <mergeCell ref="S2:AC2"/>
    <mergeCell ref="M109:Q109"/>
    <mergeCell ref="N94:Q94"/>
    <mergeCell ref="L96:Q96"/>
    <mergeCell ref="F104:P104"/>
    <mergeCell ref="C76:Q76"/>
    <mergeCell ref="F78:P78"/>
    <mergeCell ref="N86:Q86"/>
    <mergeCell ref="N90:Q90"/>
    <mergeCell ref="N91:Q91"/>
    <mergeCell ref="F79:P79"/>
    <mergeCell ref="N89:Q89"/>
    <mergeCell ref="M81:P81"/>
    <mergeCell ref="M83:Q83"/>
    <mergeCell ref="M84:Q84"/>
    <mergeCell ref="C86:G86"/>
    <mergeCell ref="N88:Q88"/>
    <mergeCell ref="O9:P9"/>
    <mergeCell ref="O11:P11"/>
    <mergeCell ref="O12:P12"/>
    <mergeCell ref="O14:P14"/>
    <mergeCell ref="O21:P21"/>
  </mergeCells>
  <phoneticPr fontId="35" type="noConversion"/>
  <hyperlinks>
    <hyperlink ref="F1:G1" location="C2" display="1) Krycí list rozpočtu"/>
    <hyperlink ref="H1:K1" location="C86" display="2) Rekapitulace rozpočtu"/>
    <hyperlink ref="L1" location="C112" display="3) Rozpočet"/>
    <hyperlink ref="S1:T1" location="'Rekapitulace stavby'!C2" display="Rekapitulace stavby"/>
  </hyperlinks>
  <pageMargins left="0.59055118110236227" right="0.59055118110236227" top="0.11811023622047245" bottom="7.874015748031496E-2" header="0" footer="0"/>
  <pageSetup paperSize="9" fitToHeight="100" orientation="portrait" blackAndWhite="1" r:id="rId1"/>
  <headerFooter>
    <oddFooter>&amp;CStrana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10</vt:i4>
      </vt:variant>
    </vt:vector>
  </HeadingPairs>
  <TitlesOfParts>
    <vt:vector size="15" baseType="lpstr">
      <vt:lpstr>Rekapitulace stavby</vt:lpstr>
      <vt:lpstr>SO 101 - Chodník - úsek A...</vt:lpstr>
      <vt:lpstr>SO102 - Chodník - úsek B ...</vt:lpstr>
      <vt:lpstr>SO103 - Chodník - úsek C ...</vt:lpstr>
      <vt:lpstr>VON - Vedlejší a ostatní ...</vt:lpstr>
      <vt:lpstr>'Rekapitulace stavby'!Názvy_tisku</vt:lpstr>
      <vt:lpstr>'SO 101 - Chodník - úsek A...'!Názvy_tisku</vt:lpstr>
      <vt:lpstr>'SO102 - Chodník - úsek B ...'!Názvy_tisku</vt:lpstr>
      <vt:lpstr>'SO103 - Chodník - úsek C ...'!Názvy_tisku</vt:lpstr>
      <vt:lpstr>'VON - Vedlejší a ostatní ...'!Názvy_tisku</vt:lpstr>
      <vt:lpstr>'Rekapitulace stavby'!Oblast_tisku</vt:lpstr>
      <vt:lpstr>'SO 101 - Chodník - úsek A...'!Oblast_tisku</vt:lpstr>
      <vt:lpstr>'SO102 - Chodník - úsek B ...'!Oblast_tisku</vt:lpstr>
      <vt:lpstr>'SO103 - Chodník - úsek C ...'!Oblast_tisku</vt:lpstr>
      <vt:lpstr>'VON - Vedlejší a ostatní 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Čech Vladimír</dc:creator>
  <cp:lastModifiedBy>Horáček</cp:lastModifiedBy>
  <cp:lastPrinted>2017-07-14T08:18:01Z</cp:lastPrinted>
  <dcterms:created xsi:type="dcterms:W3CDTF">2017-06-23T09:53:55Z</dcterms:created>
  <dcterms:modified xsi:type="dcterms:W3CDTF">2017-07-17T12:34:44Z</dcterms:modified>
</cp:coreProperties>
</file>