
<file path=[Content_Types].xml><?xml version="1.0" encoding="utf-8"?>
<Types xmlns="http://schemas.openxmlformats.org/package/2006/content-types"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Y:\PROJEKTY 2014 - 2020\00_IPRÚ\IPRÚ_IROP\06_Zvýšení kvality vzdělávání ZŠ\Zvýšení kvality vzdělávání ZŠ náměstí Míru\Smlouvy\02_Stavba\Dodatek č. 8_ZL č. 29 -\"/>
    </mc:Choice>
  </mc:AlternateContent>
  <bookViews>
    <workbookView xWindow="0" yWindow="0" windowWidth="28800" windowHeight="12435"/>
  </bookViews>
  <sheets>
    <sheet name="Rekapitulace stavby" sheetId="1" r:id="rId1"/>
    <sheet name="ZL 32 - Podchycování - ..." sheetId="2" r:id="rId2"/>
  </sheets>
  <definedNames>
    <definedName name="_xlnm._FilterDatabase" localSheetId="1" hidden="1">'ZL 32 - Podchycování - ...'!$C$127:$K$224</definedName>
    <definedName name="_xlnm.Print_Titles" localSheetId="0">'Rekapitulace stavby'!$92:$92</definedName>
    <definedName name="_xlnm.Print_Titles" localSheetId="1">'ZL 32 - Podchycování - ...'!$127:$127</definedName>
    <definedName name="_xlnm.Print_Area" localSheetId="0">'Rekapitulace stavby'!$D$4:$AO$76,'Rekapitulace stavby'!$C$82:$AQ$96</definedName>
    <definedName name="_xlnm.Print_Area" localSheetId="1">'ZL 32 - Podchycování - ...'!$C$4:$J$76,'ZL 32 - Podchycování - ...'!$C$82:$J$109,'ZL 32 - Podchycování - ...'!$C$115:$K$224</definedName>
  </definedNames>
  <calcPr calcId="152511"/>
</workbook>
</file>

<file path=xl/calcChain.xml><?xml version="1.0" encoding="utf-8"?>
<calcChain xmlns="http://schemas.openxmlformats.org/spreadsheetml/2006/main">
  <c r="J37" i="2" l="1"/>
  <c r="J36" i="2"/>
  <c r="AY95" i="1"/>
  <c r="J35" i="2"/>
  <c r="AX95" i="1"/>
  <c r="BI224" i="2"/>
  <c r="BH224" i="2"/>
  <c r="BG224" i="2"/>
  <c r="BF224" i="2"/>
  <c r="T224" i="2"/>
  <c r="T223" i="2"/>
  <c r="R224" i="2"/>
  <c r="R223" i="2"/>
  <c r="P224" i="2"/>
  <c r="P223" i="2"/>
  <c r="BK224" i="2"/>
  <c r="BK223" i="2" s="1"/>
  <c r="J223" i="2" s="1"/>
  <c r="J108" i="2" s="1"/>
  <c r="J224" i="2"/>
  <c r="BE224" i="2"/>
  <c r="BI222" i="2"/>
  <c r="BH222" i="2"/>
  <c r="BG222" i="2"/>
  <c r="BF222" i="2"/>
  <c r="T222" i="2"/>
  <c r="R222" i="2"/>
  <c r="P222" i="2"/>
  <c r="BK222" i="2"/>
  <c r="J222" i="2"/>
  <c r="BE222" i="2"/>
  <c r="BI221" i="2"/>
  <c r="BH221" i="2"/>
  <c r="BG221" i="2"/>
  <c r="BF221" i="2"/>
  <c r="T221" i="2"/>
  <c r="R221" i="2"/>
  <c r="P221" i="2"/>
  <c r="BK221" i="2"/>
  <c r="J221" i="2"/>
  <c r="BE221" i="2" s="1"/>
  <c r="BI219" i="2"/>
  <c r="BH219" i="2"/>
  <c r="BG219" i="2"/>
  <c r="BF219" i="2"/>
  <c r="T219" i="2"/>
  <c r="R219" i="2"/>
  <c r="R210" i="2" s="1"/>
  <c r="P219" i="2"/>
  <c r="BK219" i="2"/>
  <c r="J219" i="2"/>
  <c r="BE219" i="2"/>
  <c r="BI214" i="2"/>
  <c r="BH214" i="2"/>
  <c r="BG214" i="2"/>
  <c r="BF214" i="2"/>
  <c r="T214" i="2"/>
  <c r="R214" i="2"/>
  <c r="P214" i="2"/>
  <c r="BK214" i="2"/>
  <c r="J214" i="2"/>
  <c r="BE214" i="2" s="1"/>
  <c r="BI213" i="2"/>
  <c r="BH213" i="2"/>
  <c r="BG213" i="2"/>
  <c r="BF213" i="2"/>
  <c r="T213" i="2"/>
  <c r="R213" i="2"/>
  <c r="P213" i="2"/>
  <c r="BK213" i="2"/>
  <c r="J213" i="2"/>
  <c r="BE213" i="2"/>
  <c r="BI212" i="2"/>
  <c r="BH212" i="2"/>
  <c r="BG212" i="2"/>
  <c r="BF212" i="2"/>
  <c r="T212" i="2"/>
  <c r="R212" i="2"/>
  <c r="P212" i="2"/>
  <c r="BK212" i="2"/>
  <c r="J212" i="2"/>
  <c r="BE212" i="2" s="1"/>
  <c r="BI211" i="2"/>
  <c r="BH211" i="2"/>
  <c r="BG211" i="2"/>
  <c r="BF211" i="2"/>
  <c r="T211" i="2"/>
  <c r="T210" i="2"/>
  <c r="R211" i="2"/>
  <c r="P211" i="2"/>
  <c r="P210" i="2"/>
  <c r="BK211" i="2"/>
  <c r="BK210" i="2" s="1"/>
  <c r="J210" i="2" s="1"/>
  <c r="J107" i="2" s="1"/>
  <c r="J211" i="2"/>
  <c r="BE211" i="2" s="1"/>
  <c r="BI209" i="2"/>
  <c r="BH209" i="2"/>
  <c r="BG209" i="2"/>
  <c r="BF209" i="2"/>
  <c r="T209" i="2"/>
  <c r="R209" i="2"/>
  <c r="P209" i="2"/>
  <c r="BK209" i="2"/>
  <c r="J209" i="2"/>
  <c r="BE209" i="2"/>
  <c r="BI208" i="2"/>
  <c r="BH208" i="2"/>
  <c r="BG208" i="2"/>
  <c r="BF208" i="2"/>
  <c r="T208" i="2"/>
  <c r="R208" i="2"/>
  <c r="P208" i="2"/>
  <c r="BK208" i="2"/>
  <c r="J208" i="2"/>
  <c r="BE208" i="2" s="1"/>
  <c r="BI207" i="2"/>
  <c r="BH207" i="2"/>
  <c r="BG207" i="2"/>
  <c r="BF207" i="2"/>
  <c r="T207" i="2"/>
  <c r="R207" i="2"/>
  <c r="P207" i="2"/>
  <c r="BK207" i="2"/>
  <c r="J207" i="2"/>
  <c r="BE207" i="2"/>
  <c r="BI206" i="2"/>
  <c r="BH206" i="2"/>
  <c r="BG206" i="2"/>
  <c r="BF206" i="2"/>
  <c r="T206" i="2"/>
  <c r="T205" i="2"/>
  <c r="R206" i="2"/>
  <c r="R205" i="2"/>
  <c r="P206" i="2"/>
  <c r="P205" i="2"/>
  <c r="BK206" i="2"/>
  <c r="BK205" i="2"/>
  <c r="J205" i="2" s="1"/>
  <c r="J106" i="2" s="1"/>
  <c r="J206" i="2"/>
  <c r="BE206" i="2" s="1"/>
  <c r="BI203" i="2"/>
  <c r="BH203" i="2"/>
  <c r="BG203" i="2"/>
  <c r="BF203" i="2"/>
  <c r="T203" i="2"/>
  <c r="R203" i="2"/>
  <c r="P203" i="2"/>
  <c r="BK203" i="2"/>
  <c r="BK199" i="2" s="1"/>
  <c r="J199" i="2" s="1"/>
  <c r="J105" i="2" s="1"/>
  <c r="J203" i="2"/>
  <c r="BE203" i="2"/>
  <c r="BI202" i="2"/>
  <c r="BH202" i="2"/>
  <c r="BG202" i="2"/>
  <c r="BF202" i="2"/>
  <c r="T202" i="2"/>
  <c r="R202" i="2"/>
  <c r="P202" i="2"/>
  <c r="BK202" i="2"/>
  <c r="J202" i="2"/>
  <c r="BE202" i="2"/>
  <c r="BI201" i="2"/>
  <c r="BH201" i="2"/>
  <c r="BG201" i="2"/>
  <c r="BF201" i="2"/>
  <c r="T201" i="2"/>
  <c r="R201" i="2"/>
  <c r="R199" i="2" s="1"/>
  <c r="P201" i="2"/>
  <c r="BK201" i="2"/>
  <c r="J201" i="2"/>
  <c r="BE201" i="2"/>
  <c r="BI200" i="2"/>
  <c r="BH200" i="2"/>
  <c r="BG200" i="2"/>
  <c r="BF200" i="2"/>
  <c r="T200" i="2"/>
  <c r="T199" i="2"/>
  <c r="R200" i="2"/>
  <c r="P200" i="2"/>
  <c r="P199" i="2"/>
  <c r="BK200" i="2"/>
  <c r="J200" i="2"/>
  <c r="BE200" i="2" s="1"/>
  <c r="BI197" i="2"/>
  <c r="BH197" i="2"/>
  <c r="BG197" i="2"/>
  <c r="BF197" i="2"/>
  <c r="T197" i="2"/>
  <c r="R197" i="2"/>
  <c r="P197" i="2"/>
  <c r="BK197" i="2"/>
  <c r="J197" i="2"/>
  <c r="BE197" i="2"/>
  <c r="BI196" i="2"/>
  <c r="BH196" i="2"/>
  <c r="BG196" i="2"/>
  <c r="BF196" i="2"/>
  <c r="T196" i="2"/>
  <c r="R196" i="2"/>
  <c r="P196" i="2"/>
  <c r="BK196" i="2"/>
  <c r="J196" i="2"/>
  <c r="BE196" i="2"/>
  <c r="BI194" i="2"/>
  <c r="BH194" i="2"/>
  <c r="BG194" i="2"/>
  <c r="BF194" i="2"/>
  <c r="T194" i="2"/>
  <c r="T193" i="2"/>
  <c r="R194" i="2"/>
  <c r="R193" i="2"/>
  <c r="P194" i="2"/>
  <c r="P193" i="2"/>
  <c r="BK194" i="2"/>
  <c r="BK193" i="2" s="1"/>
  <c r="J193" i="2" s="1"/>
  <c r="J104" i="2" s="1"/>
  <c r="J194" i="2"/>
  <c r="BE194" i="2" s="1"/>
  <c r="BI191" i="2"/>
  <c r="BH191" i="2"/>
  <c r="BG191" i="2"/>
  <c r="BF191" i="2"/>
  <c r="T191" i="2"/>
  <c r="R191" i="2"/>
  <c r="P191" i="2"/>
  <c r="BK191" i="2"/>
  <c r="J191" i="2"/>
  <c r="BE191" i="2"/>
  <c r="BI189" i="2"/>
  <c r="BH189" i="2"/>
  <c r="BG189" i="2"/>
  <c r="BF189" i="2"/>
  <c r="T189" i="2"/>
  <c r="R189" i="2"/>
  <c r="P189" i="2"/>
  <c r="BK189" i="2"/>
  <c r="J189" i="2"/>
  <c r="BE189" i="2" s="1"/>
  <c r="BI187" i="2"/>
  <c r="BH187" i="2"/>
  <c r="BG187" i="2"/>
  <c r="BF187" i="2"/>
  <c r="T187" i="2"/>
  <c r="R187" i="2"/>
  <c r="P187" i="2"/>
  <c r="BK187" i="2"/>
  <c r="J187" i="2"/>
  <c r="BE187" i="2"/>
  <c r="BI184" i="2"/>
  <c r="BH184" i="2"/>
  <c r="BG184" i="2"/>
  <c r="BF184" i="2"/>
  <c r="T184" i="2"/>
  <c r="R184" i="2"/>
  <c r="P184" i="2"/>
  <c r="BK184" i="2"/>
  <c r="J184" i="2"/>
  <c r="BE184" i="2"/>
  <c r="BI173" i="2"/>
  <c r="BH173" i="2"/>
  <c r="BG173" i="2"/>
  <c r="BF173" i="2"/>
  <c r="T173" i="2"/>
  <c r="T172" i="2"/>
  <c r="T171" i="2" s="1"/>
  <c r="R173" i="2"/>
  <c r="R172" i="2" s="1"/>
  <c r="R171" i="2" s="1"/>
  <c r="P173" i="2"/>
  <c r="P172" i="2" s="1"/>
  <c r="P171" i="2" s="1"/>
  <c r="BK173" i="2"/>
  <c r="BK172" i="2" s="1"/>
  <c r="J173" i="2"/>
  <c r="BE173" i="2" s="1"/>
  <c r="BI170" i="2"/>
  <c r="BH170" i="2"/>
  <c r="BG170" i="2"/>
  <c r="BF170" i="2"/>
  <c r="T170" i="2"/>
  <c r="T169" i="2" s="1"/>
  <c r="T129" i="2" s="1"/>
  <c r="T128" i="2" s="1"/>
  <c r="R170" i="2"/>
  <c r="R169" i="2"/>
  <c r="P170" i="2"/>
  <c r="P169" i="2"/>
  <c r="BK170" i="2"/>
  <c r="BK169" i="2"/>
  <c r="J169" i="2"/>
  <c r="J170" i="2"/>
  <c r="BE170" i="2" s="1"/>
  <c r="J101" i="2"/>
  <c r="BI164" i="2"/>
  <c r="BH164" i="2"/>
  <c r="BG164" i="2"/>
  <c r="BF164" i="2"/>
  <c r="T164" i="2"/>
  <c r="R164" i="2"/>
  <c r="P164" i="2"/>
  <c r="BK164" i="2"/>
  <c r="BK145" i="2" s="1"/>
  <c r="J145" i="2" s="1"/>
  <c r="J100" i="2" s="1"/>
  <c r="J164" i="2"/>
  <c r="BE164" i="2"/>
  <c r="BI152" i="2"/>
  <c r="BH152" i="2"/>
  <c r="BG152" i="2"/>
  <c r="BF152" i="2"/>
  <c r="T152" i="2"/>
  <c r="R152" i="2"/>
  <c r="P152" i="2"/>
  <c r="BK152" i="2"/>
  <c r="J152" i="2"/>
  <c r="BE152" i="2"/>
  <c r="BI151" i="2"/>
  <c r="BH151" i="2"/>
  <c r="BG151" i="2"/>
  <c r="BF151" i="2"/>
  <c r="T151" i="2"/>
  <c r="R151" i="2"/>
  <c r="P151" i="2"/>
  <c r="BK151" i="2"/>
  <c r="J151" i="2"/>
  <c r="BE151" i="2" s="1"/>
  <c r="BI146" i="2"/>
  <c r="BH146" i="2"/>
  <c r="BG146" i="2"/>
  <c r="BF146" i="2"/>
  <c r="T146" i="2"/>
  <c r="T145" i="2"/>
  <c r="R146" i="2"/>
  <c r="R145" i="2" s="1"/>
  <c r="P146" i="2"/>
  <c r="P145" i="2"/>
  <c r="BK146" i="2"/>
  <c r="J146" i="2"/>
  <c r="BE146" i="2"/>
  <c r="BI140" i="2"/>
  <c r="BH140" i="2"/>
  <c r="BG140" i="2"/>
  <c r="BF140" i="2"/>
  <c r="T140" i="2"/>
  <c r="T139" i="2"/>
  <c r="R140" i="2"/>
  <c r="R139" i="2" s="1"/>
  <c r="P140" i="2"/>
  <c r="P139" i="2"/>
  <c r="P129" i="2" s="1"/>
  <c r="BK140" i="2"/>
  <c r="BK139" i="2"/>
  <c r="J139" i="2" s="1"/>
  <c r="J99" i="2" s="1"/>
  <c r="J140" i="2"/>
  <c r="BE140" i="2"/>
  <c r="BI135" i="2"/>
  <c r="BH135" i="2"/>
  <c r="BG135" i="2"/>
  <c r="BF135" i="2"/>
  <c r="T135" i="2"/>
  <c r="R135" i="2"/>
  <c r="P135" i="2"/>
  <c r="BK135" i="2"/>
  <c r="J135" i="2"/>
  <c r="BE135" i="2"/>
  <c r="BI134" i="2"/>
  <c r="BH134" i="2"/>
  <c r="BG134" i="2"/>
  <c r="BF134" i="2"/>
  <c r="T134" i="2"/>
  <c r="R134" i="2"/>
  <c r="P134" i="2"/>
  <c r="BK134" i="2"/>
  <c r="J134" i="2"/>
  <c r="BE134" i="2"/>
  <c r="BI133" i="2"/>
  <c r="BH133" i="2"/>
  <c r="BG133" i="2"/>
  <c r="F35" i="2" s="1"/>
  <c r="BB95" i="1" s="1"/>
  <c r="BB94" i="1" s="1"/>
  <c r="BF133" i="2"/>
  <c r="T133" i="2"/>
  <c r="R133" i="2"/>
  <c r="P133" i="2"/>
  <c r="BK133" i="2"/>
  <c r="J133" i="2"/>
  <c r="BE133" i="2"/>
  <c r="BI131" i="2"/>
  <c r="F37" i="2" s="1"/>
  <c r="BD95" i="1" s="1"/>
  <c r="BD94" i="1" s="1"/>
  <c r="W33" i="1" s="1"/>
  <c r="BH131" i="2"/>
  <c r="F36" i="2" s="1"/>
  <c r="BC95" i="1" s="1"/>
  <c r="BC94" i="1" s="1"/>
  <c r="BG131" i="2"/>
  <c r="BF131" i="2"/>
  <c r="J34" i="2" s="1"/>
  <c r="AW95" i="1" s="1"/>
  <c r="T131" i="2"/>
  <c r="T130" i="2"/>
  <c r="R131" i="2"/>
  <c r="R130" i="2"/>
  <c r="P131" i="2"/>
  <c r="P130" i="2"/>
  <c r="BK131" i="2"/>
  <c r="BK130" i="2" s="1"/>
  <c r="J131" i="2"/>
  <c r="BE131" i="2" s="1"/>
  <c r="F122" i="2"/>
  <c r="E120" i="2"/>
  <c r="F89" i="2"/>
  <c r="E87" i="2"/>
  <c r="J24" i="2"/>
  <c r="E24" i="2"/>
  <c r="J92" i="2" s="1"/>
  <c r="J23" i="2"/>
  <c r="J21" i="2"/>
  <c r="E21" i="2"/>
  <c r="J124" i="2" s="1"/>
  <c r="J20" i="2"/>
  <c r="J18" i="2"/>
  <c r="E18" i="2"/>
  <c r="F125" i="2" s="1"/>
  <c r="F92" i="2"/>
  <c r="J17" i="2"/>
  <c r="J15" i="2"/>
  <c r="E15" i="2"/>
  <c r="F124" i="2"/>
  <c r="F91" i="2"/>
  <c r="J14" i="2"/>
  <c r="J122" i="2"/>
  <c r="J89" i="2"/>
  <c r="E7" i="2"/>
  <c r="E118" i="2" s="1"/>
  <c r="AS94" i="1"/>
  <c r="L90" i="1"/>
  <c r="AM90" i="1"/>
  <c r="AM89" i="1"/>
  <c r="L89" i="1"/>
  <c r="AM87" i="1"/>
  <c r="L87" i="1"/>
  <c r="L85" i="1"/>
  <c r="L84" i="1"/>
  <c r="E85" i="2" l="1"/>
  <c r="W32" i="1"/>
  <c r="AY94" i="1"/>
  <c r="J33" i="2"/>
  <c r="AV95" i="1" s="1"/>
  <c r="AT95" i="1" s="1"/>
  <c r="F33" i="2"/>
  <c r="AZ95" i="1" s="1"/>
  <c r="AZ94" i="1" s="1"/>
  <c r="J130" i="2"/>
  <c r="J98" i="2" s="1"/>
  <c r="BK129" i="2"/>
  <c r="P128" i="2"/>
  <c r="AU95" i="1" s="1"/>
  <c r="AU94" i="1" s="1"/>
  <c r="W31" i="1"/>
  <c r="AX94" i="1"/>
  <c r="R129" i="2"/>
  <c r="R128" i="2" s="1"/>
  <c r="J172" i="2"/>
  <c r="J103" i="2" s="1"/>
  <c r="BK171" i="2"/>
  <c r="J171" i="2" s="1"/>
  <c r="J102" i="2" s="1"/>
  <c r="J125" i="2"/>
  <c r="F34" i="2"/>
  <c r="BA95" i="1" s="1"/>
  <c r="BA94" i="1" s="1"/>
  <c r="J91" i="2"/>
  <c r="W30" i="1" l="1"/>
  <c r="AW94" i="1"/>
  <c r="AK30" i="1" s="1"/>
  <c r="J129" i="2"/>
  <c r="J97" i="2" s="1"/>
  <c r="BK128" i="2"/>
  <c r="J128" i="2" s="1"/>
  <c r="AV94" i="1"/>
  <c r="W29" i="1"/>
  <c r="J30" i="2" l="1"/>
  <c r="J96" i="2"/>
  <c r="AT94" i="1"/>
  <c r="AK29" i="1"/>
  <c r="J39" i="2" l="1"/>
  <c r="AG95" i="1"/>
  <c r="AG94" i="1" l="1"/>
  <c r="AN95" i="1"/>
  <c r="AN94" i="1" l="1"/>
  <c r="AK26" i="1"/>
  <c r="AK35" i="1" s="1"/>
</calcChain>
</file>

<file path=xl/sharedStrings.xml><?xml version="1.0" encoding="utf-8"?>
<sst xmlns="http://schemas.openxmlformats.org/spreadsheetml/2006/main" count="1348" uniqueCount="327">
  <si>
    <t>Export Komplet</t>
  </si>
  <si>
    <t/>
  </si>
  <si>
    <t>2.0</t>
  </si>
  <si>
    <t>False</t>
  </si>
  <si>
    <t>{4843de3c-4c21-48bf-a1c6-c6ea16bed8f7}</t>
  </si>
  <si>
    <t>&gt;&gt;  skryté sloupce  &lt;&lt;</t>
  </si>
  <si>
    <t>0,01</t>
  </si>
  <si>
    <t>21</t>
  </si>
  <si>
    <t>15</t>
  </si>
  <si>
    <t>REKAPITULACE STAVBY</t>
  </si>
  <si>
    <t>v ---  níže se nacházejí doplnkové a pomocné údaje k sestavám  --- v</t>
  </si>
  <si>
    <t>0,001</t>
  </si>
  <si>
    <t>Kód:</t>
  </si>
  <si>
    <t>09</t>
  </si>
  <si>
    <t>Stavba:</t>
  </si>
  <si>
    <t>KSO:</t>
  </si>
  <si>
    <t>CC-CZ:</t>
  </si>
  <si>
    <t>Místo:</t>
  </si>
  <si>
    <t xml:space="preserve"> </t>
  </si>
  <si>
    <t>Datum:</t>
  </si>
  <si>
    <t>Zadavatel:</t>
  </si>
  <si>
    <t>IČ:</t>
  </si>
  <si>
    <t>DIČ:</t>
  </si>
  <si>
    <t>Zhotovitel:</t>
  </si>
  <si>
    <t>Projektant:</t>
  </si>
  <si>
    <t>True</t>
  </si>
  <si>
    <t>Zpracovatel:</t>
  </si>
  <si>
    <t>Poznámka:</t>
  </si>
  <si>
    <t>Cena bez DPH</t>
  </si>
  <si>
    <t>Sazba daně</t>
  </si>
  <si>
    <t>Základ daně</t>
  </si>
  <si>
    <t>Výše daně</t>
  </si>
  <si>
    <t>DPH</t>
  </si>
  <si>
    <t>základní</t>
  </si>
  <si>
    <t>snížená</t>
  </si>
  <si>
    <t>zákl. přenesená</t>
  </si>
  <si>
    <t>sníž. přenesená</t>
  </si>
  <si>
    <t>nulová</t>
  </si>
  <si>
    <t>Cena s DPH</t>
  </si>
  <si>
    <t>v</t>
  </si>
  <si>
    <t>CZK</t>
  </si>
  <si>
    <t>Projektant</t>
  </si>
  <si>
    <t>Zpracovatel</t>
  </si>
  <si>
    <t>Datum a podpis:</t>
  </si>
  <si>
    <t>Razítko</t>
  </si>
  <si>
    <t>Objednavatel</t>
  </si>
  <si>
    <t>Zhotovitel</t>
  </si>
  <si>
    <t>REKAPITULACE OBJEKTŮ STAVBY A SOUPISŮ PRACÍ</t>
  </si>
  <si>
    <t>Informatívní údaje z listů zakázek</t>
  </si>
  <si>
    <t>Kód</t>
  </si>
  <si>
    <t>Popis</t>
  </si>
  <si>
    <t>Cena bez DPH [CZK]</t>
  </si>
  <si>
    <t>Cena s DPH [CZK]</t>
  </si>
  <si>
    <t>Typ</t>
  </si>
  <si>
    <t>z toho Ostat._x000D_
náklady [CZK]</t>
  </si>
  <si>
    <t>DPH [CZK]</t>
  </si>
  <si>
    <t>Normohodiny [h]</t>
  </si>
  <si>
    <t>DPH základní [CZK]</t>
  </si>
  <si>
    <t>DPH snížená [CZK]</t>
  </si>
  <si>
    <t>DPH základní přenesená_x000D_
[CZK]</t>
  </si>
  <si>
    <t>DPH snížená přenesená_x000D_
[CZK]</t>
  </si>
  <si>
    <t>Základna_x000D_
DPH základní</t>
  </si>
  <si>
    <t>Základna_x000D_
DPH snížená</t>
  </si>
  <si>
    <t>Základna_x000D_
DPH zákl. přenesená</t>
  </si>
  <si>
    <t>Základna_x000D_
DPH sníž. přenesená</t>
  </si>
  <si>
    <t>Základna_x000D_
DPH nulová</t>
  </si>
  <si>
    <t>Náklady z rozpočtů</t>
  </si>
  <si>
    <t>D</t>
  </si>
  <si>
    <t>0</t>
  </si>
  <si>
    <t>###NOIMPORT###</t>
  </si>
  <si>
    <t>IMPORT</t>
  </si>
  <si>
    <t>{00000000-0000-0000-0000-000000000000}</t>
  </si>
  <si>
    <t>/</t>
  </si>
  <si>
    <t>ZL 312a</t>
  </si>
  <si>
    <t>Podchycování - překlady, strop</t>
  </si>
  <si>
    <t>STA</t>
  </si>
  <si>
    <t>1</t>
  </si>
  <si>
    <t>{643afd80-f9fc-4ccf-b061-a4aabbb4c509}</t>
  </si>
  <si>
    <t>2</t>
  </si>
  <si>
    <t>KRYCÍ LIST SOUPISU PRACÍ</t>
  </si>
  <si>
    <t>Objekt:</t>
  </si>
  <si>
    <t>REKAPITULACE ČLENĚNÍ SOUPISU PRACÍ</t>
  </si>
  <si>
    <t>Kód dílu - Popis</t>
  </si>
  <si>
    <t>Cena celkem [CZK]</t>
  </si>
  <si>
    <t>Náklady ze soupisu prací</t>
  </si>
  <si>
    <t>-1</t>
  </si>
  <si>
    <t>HSV - Práce a dodávky HSV</t>
  </si>
  <si>
    <t xml:space="preserve">    3 - Svislé a kompletní konstrukce</t>
  </si>
  <si>
    <t xml:space="preserve">    6 - Úpravy povrchů, podlahy a osazování výplní</t>
  </si>
  <si>
    <t xml:space="preserve">    9 - Ostatní konstrukce a práce, bourání</t>
  </si>
  <si>
    <t xml:space="preserve">    998 - Přesun hmot</t>
  </si>
  <si>
    <t>PSV - Práce a dodávky PSV</t>
  </si>
  <si>
    <t xml:space="preserve">    767 - Konstrukce zámečnické</t>
  </si>
  <si>
    <t xml:space="preserve">    4 - Vodorovné konstrukce</t>
  </si>
  <si>
    <t xml:space="preserve">    63 - Podlahy a podlahové konstrukce</t>
  </si>
  <si>
    <t xml:space="preserve">    997 - Přesun sutě</t>
  </si>
  <si>
    <t xml:space="preserve">    763 - Konstrukce suché výstavby</t>
  </si>
  <si>
    <t>94 - Lešení a stavební výtahy</t>
  </si>
  <si>
    <t>SOUPIS PRACÍ</t>
  </si>
  <si>
    <t>PČ</t>
  </si>
  <si>
    <t>MJ</t>
  </si>
  <si>
    <t>Množství</t>
  </si>
  <si>
    <t>J.cena [CZK]</t>
  </si>
  <si>
    <t>Cenová soustava</t>
  </si>
  <si>
    <t>J. Nh [h]</t>
  </si>
  <si>
    <t>Nh celkem [h]</t>
  </si>
  <si>
    <t>J. hmotnost [t]</t>
  </si>
  <si>
    <t>Hmotnost celkem [t]</t>
  </si>
  <si>
    <t>J. suť [t]</t>
  </si>
  <si>
    <t>Suť Celkem [t]</t>
  </si>
  <si>
    <t>Náklady soupisu celkem</t>
  </si>
  <si>
    <t>HSV</t>
  </si>
  <si>
    <t>Práce a dodávky HSV</t>
  </si>
  <si>
    <t>ROZPOCET</t>
  </si>
  <si>
    <t>3</t>
  </si>
  <si>
    <t>Svislé a kompletní konstrukce</t>
  </si>
  <si>
    <t>K</t>
  </si>
  <si>
    <t>317941123R00</t>
  </si>
  <si>
    <t>Osazení ocelových válcovaných nosníků  č.14-22</t>
  </si>
  <si>
    <t>T</t>
  </si>
  <si>
    <t>4</t>
  </si>
  <si>
    <t>-1724632050</t>
  </si>
  <si>
    <t>VV</t>
  </si>
  <si>
    <t>4*18,8*5/1000</t>
  </si>
  <si>
    <t>M</t>
  </si>
  <si>
    <t>130107200</t>
  </si>
  <si>
    <t>ocel profilová IPN, v jakosti 11 375, h=180 mm</t>
  </si>
  <si>
    <t>8</t>
  </si>
  <si>
    <t>-1543837440</t>
  </si>
  <si>
    <t>317944323</t>
  </si>
  <si>
    <t>Válcované nosníky dodatečně osazované do připravených otvorů bez zazdění hlav č. 14 až 22</t>
  </si>
  <si>
    <t>t</t>
  </si>
  <si>
    <t>CS ÚRS 2019 01</t>
  </si>
  <si>
    <t>834127472</t>
  </si>
  <si>
    <t>346244381R00</t>
  </si>
  <si>
    <t>Plentování ocelových nosníků výšky do 20 cm</t>
  </si>
  <si>
    <t>m2</t>
  </si>
  <si>
    <t>-1506831018</t>
  </si>
  <si>
    <t>1,7*0,160*18</t>
  </si>
  <si>
    <t>1,7*0,18*3</t>
  </si>
  <si>
    <t>Součet</t>
  </si>
  <si>
    <t>6</t>
  </si>
  <si>
    <t>Úpravy povrchů, podlahy a osazování výplní</t>
  </si>
  <si>
    <t>5</t>
  </si>
  <si>
    <t>611315223</t>
  </si>
  <si>
    <t>Vápenná štuková omítka malých ploch do 1,0 m2 na stropech</t>
  </si>
  <si>
    <t>kus</t>
  </si>
  <si>
    <t>1453416328</t>
  </si>
  <si>
    <t>montáž     1,26h/m x 150,-   189,-</t>
  </si>
  <si>
    <t>dodávka materiál 260,-</t>
  </si>
  <si>
    <t>Ostatní marže, VR     98,-</t>
  </si>
  <si>
    <t>9</t>
  </si>
  <si>
    <t>Ostatní konstrukce a práce, bourání</t>
  </si>
  <si>
    <t>964035111</t>
  </si>
  <si>
    <t>Bourání cihelných klenbových pásů jakéhokoliv průřezu</t>
  </si>
  <si>
    <t>m3</t>
  </si>
  <si>
    <t>-185881803</t>
  </si>
  <si>
    <t>montáž     5,5h/m3 x 150,-  825,-</t>
  </si>
  <si>
    <t>dodávka materiál 25,-</t>
  </si>
  <si>
    <t>Ostatní marže, VR     170,-</t>
  </si>
  <si>
    <t>7</t>
  </si>
  <si>
    <t>965082923</t>
  </si>
  <si>
    <t>Odstranění násypů pod podlahami tl do 100 mm pl přes 2 m2</t>
  </si>
  <si>
    <t>-2025025808</t>
  </si>
  <si>
    <t>973031514</t>
  </si>
  <si>
    <t>Vysekání kapes ve zdivu cihelném na MV nebo MVC pro upevňovací prvky hl přes 150 mm</t>
  </si>
  <si>
    <t>-153543027</t>
  </si>
  <si>
    <t>Okna 2NP (směr náměstí)</t>
  </si>
  <si>
    <t>Dveře 2NP (mezi 201 a 202)</t>
  </si>
  <si>
    <t>Okna 2NP 201</t>
  </si>
  <si>
    <t>Okno 1NP (104)</t>
  </si>
  <si>
    <t>Okna 1NP (směr náměstí)</t>
  </si>
  <si>
    <t>Dveře 1NP (směr náměstí)</t>
  </si>
  <si>
    <t>Dveře 2NP (m.č 203, 205)</t>
  </si>
  <si>
    <t>42</t>
  </si>
  <si>
    <t>montáž     0,8h/m3 x 150,-  120,-</t>
  </si>
  <si>
    <t>dodávka materiál 0,-</t>
  </si>
  <si>
    <t>Ostatní marže, VR     13,-</t>
  </si>
  <si>
    <t>985564214</t>
  </si>
  <si>
    <t>Kotvičky pro výztuž stříkaného betonu hl do 200 mm z oceli D 16 mm do chemické malty</t>
  </si>
  <si>
    <t>-647418875</t>
  </si>
  <si>
    <t>14*2</t>
  </si>
  <si>
    <t>montáž     0,8h/m3 x 150,- 120,-</t>
  </si>
  <si>
    <t>dodávka materiál 75,-</t>
  </si>
  <si>
    <t>Ostatní marže, VR     44,-</t>
  </si>
  <si>
    <t>998</t>
  </si>
  <si>
    <t>Přesun hmot</t>
  </si>
  <si>
    <t>10</t>
  </si>
  <si>
    <t>998017002</t>
  </si>
  <si>
    <t>Přesun hmot pro budovy občanské výstavby, bydlení, výrobu a služby s omezením mechanizace vodorovná dopravní vzdálenost do 100 m pro budovy s jakoukoliv nosnou</t>
  </si>
  <si>
    <t>1279217286</t>
  </si>
  <si>
    <t>PSV</t>
  </si>
  <si>
    <t>Práce a dodávky PSV</t>
  </si>
  <si>
    <t>767</t>
  </si>
  <si>
    <t>Konstrukce zámečnické</t>
  </si>
  <si>
    <t>11</t>
  </si>
  <si>
    <t>767995112</t>
  </si>
  <si>
    <t>Montáž atypických zámečnických konstrukcí hmotnosti do 10 kg</t>
  </si>
  <si>
    <t>kg</t>
  </si>
  <si>
    <t>16</t>
  </si>
  <si>
    <t>-1016363024</t>
  </si>
  <si>
    <t>Kramle do zdi</t>
  </si>
  <si>
    <t>0,7*0,4*14</t>
  </si>
  <si>
    <t>Zesílení pilíře</t>
  </si>
  <si>
    <t>12,2*12,6</t>
  </si>
  <si>
    <t>19,9*3</t>
  </si>
  <si>
    <t>22,6*7</t>
  </si>
  <si>
    <t>montáž     07h/m3 x 150,-  105,-</t>
  </si>
  <si>
    <t>Ostatní marže, VR     14,-</t>
  </si>
  <si>
    <t>12</t>
  </si>
  <si>
    <t>13021031</t>
  </si>
  <si>
    <t>tyč ocelová žebírková DIN 488 výztuž do betonu D 8mm</t>
  </si>
  <si>
    <t>32</t>
  </si>
  <si>
    <t>-1578407096</t>
  </si>
  <si>
    <t>3,920/1000</t>
  </si>
  <si>
    <t>0,004*1,1 'Přepočtené koeficientem množství</t>
  </si>
  <si>
    <t>13</t>
  </si>
  <si>
    <t>13021031a</t>
  </si>
  <si>
    <t>Profil L 100/100/8</t>
  </si>
  <si>
    <t>736319151</t>
  </si>
  <si>
    <t>0,154*1,1 'Přepočtené koeficientem množství</t>
  </si>
  <si>
    <t>14</t>
  </si>
  <si>
    <t>13021031b</t>
  </si>
  <si>
    <t>Vodorovná pásovina P6/50</t>
  </si>
  <si>
    <t>322130304</t>
  </si>
  <si>
    <t>0,06*1,1 'Přepočtené koeficientem množství</t>
  </si>
  <si>
    <t>13021031c</t>
  </si>
  <si>
    <t>Profil L 100/160/10</t>
  </si>
  <si>
    <t>1534147283</t>
  </si>
  <si>
    <t>0,158*1,1 'Přepočtené koeficientem množství</t>
  </si>
  <si>
    <t>Vodorovné konstrukce</t>
  </si>
  <si>
    <t>411354249</t>
  </si>
  <si>
    <t>Bednění stropů ztracené ocelové žebrované ze širokých tenkostěnných ohýbaných profilů (hraněných trapézových vln), bez úpravy povrchu otevřeného podhledu, bez p</t>
  </si>
  <si>
    <t>M2</t>
  </si>
  <si>
    <t>-1347061155</t>
  </si>
  <si>
    <t>4*3,5</t>
  </si>
  <si>
    <t>17</t>
  </si>
  <si>
    <t>411354271</t>
  </si>
  <si>
    <t>Bednění stropů ztracené ocelové žebrované Příplatek k cenám za lože na rovných zdech, trámech, průvlacích, do traverz nebo do připravených ozubů na zdech s vypl</t>
  </si>
  <si>
    <t>1602764871</t>
  </si>
  <si>
    <t>18</t>
  </si>
  <si>
    <t>411361821</t>
  </si>
  <si>
    <t>Výztuž stropů prostě uložených, vetknutých, spojitých, deskových, trámových (žebrových, kazetových), s keramickými a jinými vložkami, konsolových nebo balkonový</t>
  </si>
  <si>
    <t>195682471</t>
  </si>
  <si>
    <t>0,62*4*35/1000</t>
  </si>
  <si>
    <t>63</t>
  </si>
  <si>
    <t>Podlahy a podlahové konstrukce</t>
  </si>
  <si>
    <t>19</t>
  </si>
  <si>
    <t>631311115</t>
  </si>
  <si>
    <t>Mazanina z betonu prostého bez zvýšených nároků na prostředí tl. přes 50 do 80 mm tř. C 20/25</t>
  </si>
  <si>
    <t>M3</t>
  </si>
  <si>
    <t>-311138895</t>
  </si>
  <si>
    <t>20</t>
  </si>
  <si>
    <t>631319011</t>
  </si>
  <si>
    <t>Příplatek k cenám mazanin za úpravu povrchu mazaniny přehlazením, mazanina tl. přes 50 do 80 mm</t>
  </si>
  <si>
    <t>-150420233</t>
  </si>
  <si>
    <t>631319171</t>
  </si>
  <si>
    <t>Příplatek k cenám mazanin za stržení povrchu spodní vrstvy mazaniny latí před vložením výztuže nebo pletiva pro tl. obou vrstev mazaniny přes 50 do 80 mm</t>
  </si>
  <si>
    <t>573254247</t>
  </si>
  <si>
    <t>22</t>
  </si>
  <si>
    <t>631362021</t>
  </si>
  <si>
    <t>Výztuž mazanin ze svařovaných sítí z drátů typu KARI</t>
  </si>
  <si>
    <t>1737510234</t>
  </si>
  <si>
    <t>3,5*4/6*1,2*18,20/1000</t>
  </si>
  <si>
    <t>997</t>
  </si>
  <si>
    <t>Přesun sutě</t>
  </si>
  <si>
    <t>23</t>
  </si>
  <si>
    <t>997013115</t>
  </si>
  <si>
    <t>Vnitrostaveništní doprava suti a vybouraných hmot vodorovně do 50 m svisle s použitím mechanizace pro budovy a haly výšky přes 15 do 18 m</t>
  </si>
  <si>
    <t>-1387010551</t>
  </si>
  <si>
    <t>24</t>
  </si>
  <si>
    <t>997013501</t>
  </si>
  <si>
    <t>Odvoz suti a vybouraných hmot na skládku nebo meziskládku se složením, na vzdálenost do 1 km</t>
  </si>
  <si>
    <t>1669118240</t>
  </si>
  <si>
    <t>25</t>
  </si>
  <si>
    <t>997013509</t>
  </si>
  <si>
    <t>Odvoz suti a vybouraných hmot na skládku nebo meziskládku se složením, na vzdálenost Příplatek k ceně za každý další i započatý 1 km přes 1 km</t>
  </si>
  <si>
    <t>599021266</t>
  </si>
  <si>
    <t>26</t>
  </si>
  <si>
    <t>997013831</t>
  </si>
  <si>
    <t>Poplatek za uložení stavebního odpadu na skládce (skládkovné) směsného</t>
  </si>
  <si>
    <t>-1631024004</t>
  </si>
  <si>
    <t>763</t>
  </si>
  <si>
    <t>Konstrukce suché výstavby</t>
  </si>
  <si>
    <t>27</t>
  </si>
  <si>
    <t>763131411</t>
  </si>
  <si>
    <t>Podhled ze sádrokartonových desek dvouvrstvá zavěšená spodní konstrukce z ocelových profilů CD, UD jednoduše opláštěná deskou standardní A, tl. 12,5 mm, bez TI</t>
  </si>
  <si>
    <t>-903520420</t>
  </si>
  <si>
    <t>28</t>
  </si>
  <si>
    <t>763131751</t>
  </si>
  <si>
    <t>Podhled ze sádrokartonových desek ostatní práce a konstrukce na podhledech ze sádrokartonových desek montáž parotěsné zábrany</t>
  </si>
  <si>
    <t>1691380352</t>
  </si>
  <si>
    <t>29</t>
  </si>
  <si>
    <t>283292100</t>
  </si>
  <si>
    <t>folie podstřešní parotěsná PE role 1,5 x 50 m</t>
  </si>
  <si>
    <t>1126395188</t>
  </si>
  <si>
    <t>30</t>
  </si>
  <si>
    <t>763131752</t>
  </si>
  <si>
    <t>Montáž jedné vrstvy tepelné izolace do SDK podhledu</t>
  </si>
  <si>
    <t>512</t>
  </si>
  <si>
    <t>1252228412</t>
  </si>
  <si>
    <t>montáž     0,36h/m2 x 150,-   54,-</t>
  </si>
  <si>
    <t>Ostatní marže, VR     6,66,-</t>
  </si>
  <si>
    <t>31</t>
  </si>
  <si>
    <t>RKW.190530</t>
  </si>
  <si>
    <t>deska minerální 2000x1200x100 mm</t>
  </si>
  <si>
    <t>1961344088</t>
  </si>
  <si>
    <t>14*1,02 'Přepočtené koeficientem množství</t>
  </si>
  <si>
    <t>998763303</t>
  </si>
  <si>
    <t>Přesun hmot pro konstrukce montované z desek sádrokartonových, sádrovláknitých, cementovláknitých nebo cementových stanovený z hmotnosti přesunovaného materiálu</t>
  </si>
  <si>
    <t>1306611453</t>
  </si>
  <si>
    <t>33</t>
  </si>
  <si>
    <t>998763381</t>
  </si>
  <si>
    <t>Přesun hmot pro konstrukce montované z desek sádrokartonových, sádrovláknitých, cementovláknitých nebo cementových Příplatek k cenám za přesun prováděný bez pou</t>
  </si>
  <si>
    <t>-628465549</t>
  </si>
  <si>
    <t>94</t>
  </si>
  <si>
    <t>Lešení a stavební výtahy</t>
  </si>
  <si>
    <t>34</t>
  </si>
  <si>
    <t>949101112</t>
  </si>
  <si>
    <t>Lešení pomocné pracovní pro objekty pozemních staveb pro zatížení do 150 kg/m2, o výšce lešeňové podlahy přes 1,9 do 3,5 m</t>
  </si>
  <si>
    <t>-1768301940</t>
  </si>
  <si>
    <t>SOD</t>
  </si>
  <si>
    <t>Nová URS položka</t>
  </si>
  <si>
    <t>Nová URS položka dodávka</t>
  </si>
  <si>
    <t>Nová R položka dodávka</t>
  </si>
  <si>
    <t>ZL 32 - Podchycování - překlady, strop</t>
  </si>
  <si>
    <t>Náměstí Míru ZL 32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</si>
</sst>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4">
    <numFmt numFmtId="164" formatCode="#,##0.00%"/>
    <numFmt numFmtId="165" formatCode="dd\.mm\.yyyy"/>
    <numFmt numFmtId="166" formatCode="#,##0.00000"/>
    <numFmt numFmtId="167" formatCode="#,##0.000"/>
  </numFmts>
  <fonts count="35">
    <font>
      <sz val="8"/>
      <name val="Arial CE"/>
      <family val="2"/>
    </font>
    <font>
      <sz val="10"/>
      <color rgb="FF969696"/>
      <name val="Arial CE"/>
    </font>
    <font>
      <sz val="10"/>
      <name val="Arial CE"/>
    </font>
    <font>
      <b/>
      <sz val="11"/>
      <name val="Arial CE"/>
    </font>
    <font>
      <b/>
      <sz val="12"/>
      <name val="Arial CE"/>
    </font>
    <font>
      <sz val="11"/>
      <name val="Arial CE"/>
    </font>
    <font>
      <sz val="12"/>
      <color rgb="FF003366"/>
      <name val="Arial CE"/>
    </font>
    <font>
      <sz val="10"/>
      <color rgb="FF003366"/>
      <name val="Arial CE"/>
    </font>
    <font>
      <sz val="8"/>
      <color rgb="FF003366"/>
      <name val="Arial CE"/>
    </font>
    <font>
      <sz val="8"/>
      <color rgb="FF505050"/>
      <name val="Arial CE"/>
    </font>
    <font>
      <sz val="8"/>
      <color rgb="FFFF0000"/>
      <name val="Arial CE"/>
    </font>
    <font>
      <sz val="8"/>
      <color rgb="FF800080"/>
      <name val="Arial CE"/>
    </font>
    <font>
      <sz val="8"/>
      <color rgb="FFFFFFFF"/>
      <name val="Arial CE"/>
    </font>
    <font>
      <sz val="8"/>
      <color rgb="FF3366FF"/>
      <name val="Arial CE"/>
    </font>
    <font>
      <b/>
      <sz val="14"/>
      <name val="Arial CE"/>
    </font>
    <font>
      <b/>
      <sz val="10"/>
      <name val="Arial CE"/>
    </font>
    <font>
      <b/>
      <sz val="10"/>
      <color rgb="FF969696"/>
      <name val="Arial CE"/>
    </font>
    <font>
      <b/>
      <sz val="10"/>
      <color rgb="FF464646"/>
      <name val="Arial CE"/>
    </font>
    <font>
      <sz val="12"/>
      <color rgb="FF969696"/>
      <name val="Arial CE"/>
    </font>
    <font>
      <sz val="8"/>
      <color rgb="FF969696"/>
      <name val="Arial CE"/>
    </font>
    <font>
      <sz val="9"/>
      <name val="Arial CE"/>
    </font>
    <font>
      <sz val="9"/>
      <color rgb="FF969696"/>
      <name val="Arial CE"/>
    </font>
    <font>
      <b/>
      <sz val="12"/>
      <color rgb="FF960000"/>
      <name val="Arial CE"/>
    </font>
    <font>
      <sz val="12"/>
      <name val="Arial CE"/>
    </font>
    <font>
      <sz val="18"/>
      <color theme="10"/>
      <name val="Wingdings 2"/>
    </font>
    <font>
      <b/>
      <sz val="11"/>
      <color rgb="FF003366"/>
      <name val="Arial CE"/>
    </font>
    <font>
      <sz val="11"/>
      <color rgb="FF003366"/>
      <name val="Arial CE"/>
    </font>
    <font>
      <sz val="11"/>
      <color rgb="FF969696"/>
      <name val="Arial CE"/>
    </font>
    <font>
      <sz val="10"/>
      <color rgb="FF3366FF"/>
      <name val="Arial CE"/>
    </font>
    <font>
      <b/>
      <sz val="12"/>
      <color rgb="FF800000"/>
      <name val="Arial CE"/>
    </font>
    <font>
      <sz val="8"/>
      <color rgb="FF960000"/>
      <name val="Arial CE"/>
    </font>
    <font>
      <b/>
      <sz val="8"/>
      <name val="Arial CE"/>
    </font>
    <font>
      <sz val="7"/>
      <color rgb="FF969696"/>
      <name val="Arial CE"/>
    </font>
    <font>
      <i/>
      <sz val="9"/>
      <color rgb="FF0000FF"/>
      <name val="Arial CE"/>
    </font>
    <font>
      <u/>
      <sz val="11"/>
      <color theme="10"/>
      <name val="Calibri"/>
      <scheme val="minor"/>
    </font>
  </fonts>
  <fills count="7">
    <fill>
      <patternFill patternType="none"/>
    </fill>
    <fill>
      <patternFill patternType="gray125"/>
    </fill>
    <fill>
      <patternFill patternType="solid">
        <fgColor rgb="FFC0C0C0"/>
      </patternFill>
    </fill>
    <fill>
      <patternFill patternType="solid">
        <fgColor rgb="FFBEBEBE"/>
      </patternFill>
    </fill>
    <fill>
      <patternFill patternType="solid">
        <fgColor rgb="FFD2D2D2"/>
      </patternFill>
    </fill>
    <fill>
      <patternFill patternType="solid">
        <fgColor theme="5" tint="0.79998168889431442"/>
        <bgColor indexed="64"/>
      </patternFill>
    </fill>
    <fill>
      <patternFill patternType="solid">
        <fgColor theme="6" tint="0.79998168889431442"/>
        <bgColor indexed="64"/>
      </patternFill>
    </fill>
  </fills>
  <borders count="23">
    <border>
      <left/>
      <right/>
      <top/>
      <bottom/>
      <diagonal/>
    </border>
    <border>
      <left style="thin">
        <color rgb="FF000000"/>
      </left>
      <right/>
      <top style="thin">
        <color rgb="FF000000"/>
      </top>
      <bottom/>
      <diagonal/>
    </border>
    <border>
      <left/>
      <right/>
      <top style="thin">
        <color rgb="FF000000"/>
      </top>
      <bottom/>
      <diagonal/>
    </border>
    <border>
      <left style="thin">
        <color rgb="FF000000"/>
      </left>
      <right/>
      <top/>
      <bottom/>
      <diagonal/>
    </border>
    <border>
      <left/>
      <right/>
      <top style="hair">
        <color rgb="FF000000"/>
      </top>
      <bottom/>
      <diagonal/>
    </border>
    <border>
      <left/>
      <right/>
      <top/>
      <bottom style="hair">
        <color rgb="FF000000"/>
      </bottom>
      <diagonal/>
    </border>
    <border>
      <left style="hair">
        <color rgb="FF000000"/>
      </left>
      <right/>
      <top style="hair">
        <color rgb="FF000000"/>
      </top>
      <bottom style="hair">
        <color rgb="FF000000"/>
      </bottom>
      <diagonal/>
    </border>
    <border>
      <left/>
      <right/>
      <top style="hair">
        <color rgb="FF000000"/>
      </top>
      <bottom style="hair">
        <color rgb="FF000000"/>
      </bottom>
      <diagonal/>
    </border>
    <border>
      <left/>
      <right style="hair">
        <color rgb="FF000000"/>
      </right>
      <top style="hair">
        <color rgb="FF000000"/>
      </top>
      <bottom style="hair">
        <color rgb="FF000000"/>
      </bottom>
      <diagonal/>
    </border>
    <border>
      <left style="thin">
        <color rgb="FF000000"/>
      </left>
      <right/>
      <top/>
      <bottom style="thin">
        <color rgb="FF000000"/>
      </bottom>
      <diagonal/>
    </border>
    <border>
      <left/>
      <right/>
      <top/>
      <bottom style="thin">
        <color rgb="FF000000"/>
      </bottom>
      <diagonal/>
    </border>
    <border>
      <left style="hair">
        <color rgb="FF969696"/>
      </left>
      <right/>
      <top style="hair">
        <color rgb="FF969696"/>
      </top>
      <bottom/>
      <diagonal/>
    </border>
    <border>
      <left/>
      <right/>
      <top style="hair">
        <color rgb="FF969696"/>
      </top>
      <bottom/>
      <diagonal/>
    </border>
    <border>
      <left/>
      <right style="hair">
        <color rgb="FF969696"/>
      </right>
      <top style="hair">
        <color rgb="FF969696"/>
      </top>
      <bottom/>
      <diagonal/>
    </border>
    <border>
      <left style="hair">
        <color rgb="FF969696"/>
      </left>
      <right/>
      <top/>
      <bottom/>
      <diagonal/>
    </border>
    <border>
      <left/>
      <right style="hair">
        <color rgb="FF969696"/>
      </right>
      <top/>
      <bottom/>
      <diagonal/>
    </border>
    <border>
      <left style="hair">
        <color rgb="FF969696"/>
      </left>
      <right/>
      <top style="hair">
        <color rgb="FF969696"/>
      </top>
      <bottom style="hair">
        <color rgb="FF969696"/>
      </bottom>
      <diagonal/>
    </border>
    <border>
      <left/>
      <right/>
      <top style="hair">
        <color rgb="FF969696"/>
      </top>
      <bottom style="hair">
        <color rgb="FF969696"/>
      </bottom>
      <diagonal/>
    </border>
    <border>
      <left/>
      <right style="hair">
        <color rgb="FF969696"/>
      </right>
      <top style="hair">
        <color rgb="FF969696"/>
      </top>
      <bottom style="hair">
        <color rgb="FF969696"/>
      </bottom>
      <diagonal/>
    </border>
    <border>
      <left style="hair">
        <color rgb="FF969696"/>
      </left>
      <right/>
      <top/>
      <bottom style="hair">
        <color rgb="FF969696"/>
      </bottom>
      <diagonal/>
    </border>
    <border>
      <left/>
      <right/>
      <top/>
      <bottom style="hair">
        <color rgb="FF969696"/>
      </bottom>
      <diagonal/>
    </border>
    <border>
      <left/>
      <right style="hair">
        <color rgb="FF969696"/>
      </right>
      <top/>
      <bottom style="hair">
        <color rgb="FF969696"/>
      </bottom>
      <diagonal/>
    </border>
    <border>
      <left style="hair">
        <color rgb="FF969696"/>
      </left>
      <right style="hair">
        <color rgb="FF969696"/>
      </right>
      <top style="hair">
        <color rgb="FF969696"/>
      </top>
      <bottom style="hair">
        <color rgb="FF969696"/>
      </bottom>
      <diagonal/>
    </border>
  </borders>
  <cellStyleXfs count="2">
    <xf numFmtId="0" fontId="0" fillId="0" borderId="0"/>
    <xf numFmtId="0" fontId="34" fillId="0" borderId="0" applyNumberFormat="0" applyFill="0" applyBorder="0" applyAlignment="0" applyProtection="0"/>
  </cellStyleXfs>
  <cellXfs count="250">
    <xf numFmtId="0" fontId="0" fillId="0" borderId="0" xfId="0"/>
    <xf numFmtId="0" fontId="0" fillId="0" borderId="0" xfId="0" applyFont="1" applyAlignment="1">
      <alignment vertical="center"/>
    </xf>
    <xf numFmtId="0" fontId="1" fillId="0" borderId="0" xfId="0" applyFont="1" applyAlignment="1">
      <alignment vertical="center"/>
    </xf>
    <xf numFmtId="0" fontId="2" fillId="0" borderId="0" xfId="0" applyFont="1" applyAlignment="1">
      <alignment vertical="center"/>
    </xf>
    <xf numFmtId="0" fontId="3" fillId="0" borderId="0" xfId="0" applyFont="1" applyAlignment="1">
      <alignment vertical="center"/>
    </xf>
    <xf numFmtId="0" fontId="4" fillId="0" borderId="0" xfId="0" applyFont="1" applyAlignment="1">
      <alignment vertical="center"/>
    </xf>
    <xf numFmtId="0" fontId="5" fillId="0" borderId="0" xfId="0" applyFont="1" applyAlignment="1">
      <alignment vertical="center"/>
    </xf>
    <xf numFmtId="0" fontId="0" fillId="0" borderId="0" xfId="0" applyFont="1" applyAlignment="1">
      <alignment vertical="center" wrapText="1"/>
    </xf>
    <xf numFmtId="0" fontId="6" fillId="0" borderId="0" xfId="0" applyFont="1" applyAlignment="1">
      <alignment vertical="center"/>
    </xf>
    <xf numFmtId="0" fontId="7" fillId="0" borderId="0" xfId="0" applyFont="1" applyAlignment="1">
      <alignment vertical="center"/>
    </xf>
    <xf numFmtId="0" fontId="0" fillId="0" borderId="0" xfId="0" applyFont="1" applyAlignment="1">
      <alignment horizontal="center" vertical="center" wrapText="1"/>
    </xf>
    <xf numFmtId="0" fontId="8" fillId="0" borderId="0" xfId="0" applyFont="1" applyAlignment="1"/>
    <xf numFmtId="0" fontId="9" fillId="0" borderId="0" xfId="0" applyFont="1" applyAlignment="1">
      <alignment vertical="center"/>
    </xf>
    <xf numFmtId="0" fontId="10" fillId="0" borderId="0" xfId="0" applyFont="1" applyAlignment="1">
      <alignment vertical="center"/>
    </xf>
    <xf numFmtId="0" fontId="11" fillId="0" borderId="0" xfId="0" applyFont="1" applyAlignment="1">
      <alignment vertical="center"/>
    </xf>
    <xf numFmtId="0" fontId="12" fillId="0" borderId="0" xfId="0" applyFont="1" applyAlignment="1">
      <alignment horizontal="left" vertical="center"/>
    </xf>
    <xf numFmtId="0" fontId="0" fillId="0" borderId="0" xfId="0" applyFont="1" applyAlignment="1">
      <alignment horizontal="left" vertical="center"/>
    </xf>
    <xf numFmtId="0" fontId="0" fillId="0" borderId="1" xfId="0" applyBorder="1"/>
    <xf numFmtId="0" fontId="0" fillId="0" borderId="2" xfId="0" applyBorder="1"/>
    <xf numFmtId="0" fontId="0" fillId="0" borderId="3" xfId="0" applyBorder="1"/>
    <xf numFmtId="0" fontId="14" fillId="0" borderId="0" xfId="0" applyFont="1" applyAlignment="1">
      <alignment horizontal="left" vertical="center"/>
    </xf>
    <xf numFmtId="0" fontId="13" fillId="0" borderId="0" xfId="0" applyFont="1" applyAlignment="1">
      <alignment horizontal="left" vertical="center"/>
    </xf>
    <xf numFmtId="0" fontId="1" fillId="0" borderId="0" xfId="0" applyFont="1" applyAlignment="1">
      <alignment horizontal="left" vertical="top"/>
    </xf>
    <xf numFmtId="0" fontId="2" fillId="0" borderId="0" xfId="0" applyFont="1" applyAlignment="1">
      <alignment horizontal="left" vertical="center"/>
    </xf>
    <xf numFmtId="0" fontId="3" fillId="0" borderId="0" xfId="0" applyFont="1" applyAlignment="1">
      <alignment horizontal="left" vertical="top"/>
    </xf>
    <xf numFmtId="0" fontId="1" fillId="0" borderId="0" xfId="0" applyFont="1" applyAlignment="1">
      <alignment horizontal="left" vertical="center"/>
    </xf>
    <xf numFmtId="0" fontId="2" fillId="0" borderId="0" xfId="0" applyFont="1" applyAlignment="1">
      <alignment horizontal="left" vertical="center" wrapText="1"/>
    </xf>
    <xf numFmtId="0" fontId="0" fillId="0" borderId="4" xfId="0" applyBorder="1"/>
    <xf numFmtId="0" fontId="0" fillId="0" borderId="3" xfId="0" applyFont="1" applyBorder="1" applyAlignment="1">
      <alignment vertical="center"/>
    </xf>
    <xf numFmtId="0" fontId="15" fillId="0" borderId="5" xfId="0" applyFont="1" applyBorder="1" applyAlignment="1">
      <alignment horizontal="left" vertical="center"/>
    </xf>
    <xf numFmtId="0" fontId="0" fillId="0" borderId="5" xfId="0" applyFont="1" applyBorder="1" applyAlignment="1">
      <alignment vertical="center"/>
    </xf>
    <xf numFmtId="0" fontId="1" fillId="0" borderId="0" xfId="0" applyFont="1" applyAlignment="1">
      <alignment horizontal="right" vertical="center"/>
    </xf>
    <xf numFmtId="0" fontId="1" fillId="0" borderId="3" xfId="0" applyFont="1" applyBorder="1" applyAlignment="1">
      <alignment vertical="center"/>
    </xf>
    <xf numFmtId="0" fontId="0" fillId="3" borderId="0" xfId="0" applyFont="1" applyFill="1" applyAlignment="1">
      <alignment vertical="center"/>
    </xf>
    <xf numFmtId="0" fontId="4" fillId="3" borderId="6" xfId="0" applyFont="1" applyFill="1" applyBorder="1" applyAlignment="1">
      <alignment horizontal="left" vertical="center"/>
    </xf>
    <xf numFmtId="0" fontId="0" fillId="3" borderId="7" xfId="0" applyFont="1" applyFill="1" applyBorder="1" applyAlignment="1">
      <alignment vertical="center"/>
    </xf>
    <xf numFmtId="0" fontId="4" fillId="3" borderId="7" xfId="0" applyFont="1" applyFill="1" applyBorder="1" applyAlignment="1">
      <alignment horizontal="center" vertical="center"/>
    </xf>
    <xf numFmtId="0" fontId="17" fillId="0" borderId="4" xfId="0" applyFont="1" applyBorder="1" applyAlignment="1">
      <alignment horizontal="left" vertical="center"/>
    </xf>
    <xf numFmtId="0" fontId="0" fillId="0" borderId="4" xfId="0" applyFont="1" applyBorder="1" applyAlignment="1">
      <alignment vertical="center"/>
    </xf>
    <xf numFmtId="0" fontId="1" fillId="0" borderId="5" xfId="0" applyFont="1" applyBorder="1" applyAlignment="1">
      <alignment horizontal="left" vertical="center"/>
    </xf>
    <xf numFmtId="0" fontId="0" fillId="0" borderId="9" xfId="0" applyFont="1" applyBorder="1" applyAlignment="1">
      <alignment vertical="center"/>
    </xf>
    <xf numFmtId="0" fontId="0" fillId="0" borderId="10" xfId="0" applyFont="1" applyBorder="1" applyAlignment="1">
      <alignment vertical="center"/>
    </xf>
    <xf numFmtId="0" fontId="0" fillId="0" borderId="1" xfId="0" applyFont="1" applyBorder="1" applyAlignment="1">
      <alignment vertical="center"/>
    </xf>
    <xf numFmtId="0" fontId="0" fillId="0" borderId="2" xfId="0" applyFont="1" applyBorder="1" applyAlignment="1">
      <alignment vertical="center"/>
    </xf>
    <xf numFmtId="0" fontId="2" fillId="0" borderId="3" xfId="0" applyFont="1" applyBorder="1" applyAlignment="1">
      <alignment vertical="center"/>
    </xf>
    <xf numFmtId="0" fontId="3" fillId="0" borderId="3" xfId="0" applyFont="1" applyBorder="1" applyAlignment="1">
      <alignment vertical="center"/>
    </xf>
    <xf numFmtId="0" fontId="3" fillId="0" borderId="0" xfId="0" applyFont="1" applyAlignment="1">
      <alignment horizontal="left" vertical="center"/>
    </xf>
    <xf numFmtId="0" fontId="15" fillId="0" borderId="0" xfId="0" applyFont="1" applyAlignment="1">
      <alignment vertical="center"/>
    </xf>
    <xf numFmtId="165" fontId="2" fillId="0" borderId="0" xfId="0" applyNumberFormat="1" applyFont="1" applyAlignment="1">
      <alignment horizontal="left" vertical="center"/>
    </xf>
    <xf numFmtId="0" fontId="0" fillId="0" borderId="12" xfId="0" applyFont="1" applyBorder="1" applyAlignment="1">
      <alignment vertical="center"/>
    </xf>
    <xf numFmtId="0" fontId="0" fillId="0" borderId="13" xfId="0" applyFont="1" applyBorder="1" applyAlignment="1">
      <alignment vertical="center"/>
    </xf>
    <xf numFmtId="0" fontId="0" fillId="0" borderId="0" xfId="0" applyFont="1" applyBorder="1" applyAlignment="1">
      <alignment vertical="center"/>
    </xf>
    <xf numFmtId="0" fontId="0" fillId="0" borderId="15" xfId="0" applyFont="1" applyBorder="1" applyAlignment="1">
      <alignment vertical="center"/>
    </xf>
    <xf numFmtId="0" fontId="0" fillId="4" borderId="7" xfId="0" applyFont="1" applyFill="1" applyBorder="1" applyAlignment="1">
      <alignment vertical="center"/>
    </xf>
    <xf numFmtId="0" fontId="20" fillId="4" borderId="0" xfId="0" applyFont="1" applyFill="1" applyAlignment="1">
      <alignment horizontal="center" vertical="center"/>
    </xf>
    <xf numFmtId="0" fontId="21" fillId="0" borderId="16" xfId="0" applyFont="1" applyBorder="1" applyAlignment="1">
      <alignment horizontal="center" vertical="center" wrapText="1"/>
    </xf>
    <xf numFmtId="0" fontId="21" fillId="0" borderId="17" xfId="0" applyFont="1" applyBorder="1" applyAlignment="1">
      <alignment horizontal="center" vertical="center" wrapText="1"/>
    </xf>
    <xf numFmtId="0" fontId="21" fillId="0" borderId="18" xfId="0" applyFont="1" applyBorder="1" applyAlignment="1">
      <alignment horizontal="center" vertical="center" wrapText="1"/>
    </xf>
    <xf numFmtId="0" fontId="0" fillId="0" borderId="11" xfId="0" applyFont="1" applyBorder="1" applyAlignment="1">
      <alignment vertical="center"/>
    </xf>
    <xf numFmtId="0" fontId="4" fillId="0" borderId="3" xfId="0" applyFont="1" applyBorder="1" applyAlignment="1">
      <alignment vertical="center"/>
    </xf>
    <xf numFmtId="0" fontId="22" fillId="0" borderId="0" xfId="0" applyFont="1" applyAlignment="1">
      <alignment horizontal="left" vertical="center"/>
    </xf>
    <xf numFmtId="0" fontId="22" fillId="0" borderId="0" xfId="0" applyFont="1" applyAlignment="1">
      <alignment vertical="center"/>
    </xf>
    <xf numFmtId="4" fontId="22" fillId="0" borderId="0" xfId="0" applyNumberFormat="1" applyFont="1" applyAlignment="1">
      <alignment vertical="center"/>
    </xf>
    <xf numFmtId="0" fontId="4" fillId="0" borderId="0" xfId="0" applyFont="1" applyAlignment="1">
      <alignment horizontal="center" vertical="center"/>
    </xf>
    <xf numFmtId="4" fontId="18" fillId="0" borderId="14" xfId="0" applyNumberFormat="1" applyFont="1" applyBorder="1" applyAlignment="1">
      <alignment vertical="center"/>
    </xf>
    <xf numFmtId="4" fontId="18" fillId="0" borderId="0" xfId="0" applyNumberFormat="1" applyFont="1" applyBorder="1" applyAlignment="1">
      <alignment vertical="center"/>
    </xf>
    <xf numFmtId="166" fontId="18" fillId="0" borderId="0" xfId="0" applyNumberFormat="1" applyFont="1" applyBorder="1" applyAlignment="1">
      <alignment vertical="center"/>
    </xf>
    <xf numFmtId="4" fontId="18" fillId="0" borderId="15" xfId="0" applyNumberFormat="1" applyFont="1" applyBorder="1" applyAlignment="1">
      <alignment vertical="center"/>
    </xf>
    <xf numFmtId="0" fontId="4" fillId="0" borderId="0" xfId="0" applyFont="1" applyAlignment="1">
      <alignment horizontal="left" vertical="center"/>
    </xf>
    <xf numFmtId="0" fontId="23" fillId="0" borderId="0" xfId="0" applyFont="1" applyAlignment="1">
      <alignment horizontal="left" vertical="center"/>
    </xf>
    <xf numFmtId="0" fontId="24" fillId="0" borderId="0" xfId="1" applyFont="1" applyAlignment="1">
      <alignment horizontal="center" vertical="center"/>
    </xf>
    <xf numFmtId="0" fontId="5" fillId="0" borderId="3" xfId="0" applyFont="1" applyBorder="1" applyAlignment="1">
      <alignment vertical="center"/>
    </xf>
    <xf numFmtId="0" fontId="25" fillId="0" borderId="0" xfId="0" applyFont="1" applyAlignment="1">
      <alignment vertical="center"/>
    </xf>
    <xf numFmtId="0" fontId="26" fillId="0" borderId="0" xfId="0" applyFont="1" applyAlignment="1">
      <alignment vertical="center"/>
    </xf>
    <xf numFmtId="0" fontId="3" fillId="0" borderId="0" xfId="0" applyFont="1" applyAlignment="1">
      <alignment horizontal="center" vertical="center"/>
    </xf>
    <xf numFmtId="4" fontId="27" fillId="0" borderId="19" xfId="0" applyNumberFormat="1" applyFont="1" applyBorder="1" applyAlignment="1">
      <alignment vertical="center"/>
    </xf>
    <xf numFmtId="4" fontId="27" fillId="0" borderId="20" xfId="0" applyNumberFormat="1" applyFont="1" applyBorder="1" applyAlignment="1">
      <alignment vertical="center"/>
    </xf>
    <xf numFmtId="166" fontId="27" fillId="0" borderId="20" xfId="0" applyNumberFormat="1" applyFont="1" applyBorder="1" applyAlignment="1">
      <alignment vertical="center"/>
    </xf>
    <xf numFmtId="4" fontId="27" fillId="0" borderId="21" xfId="0" applyNumberFormat="1" applyFont="1" applyBorder="1" applyAlignment="1">
      <alignment vertical="center"/>
    </xf>
    <xf numFmtId="0" fontId="5" fillId="0" borderId="0" xfId="0" applyFont="1" applyAlignment="1">
      <alignment horizontal="left" vertical="center"/>
    </xf>
    <xf numFmtId="0" fontId="0" fillId="0" borderId="0" xfId="0" applyProtection="1"/>
    <xf numFmtId="0" fontId="28" fillId="0" borderId="0" xfId="0" applyFont="1" applyAlignment="1">
      <alignment horizontal="left" vertical="center"/>
    </xf>
    <xf numFmtId="0" fontId="0" fillId="0" borderId="3" xfId="0" applyFont="1" applyBorder="1" applyAlignment="1">
      <alignment vertical="center" wrapText="1"/>
    </xf>
    <xf numFmtId="0" fontId="15" fillId="0" borderId="0" xfId="0" applyFont="1" applyAlignment="1">
      <alignment horizontal="left" vertical="center"/>
    </xf>
    <xf numFmtId="0" fontId="19" fillId="0" borderId="0" xfId="0" applyFont="1" applyAlignment="1">
      <alignment horizontal="left" vertical="center"/>
    </xf>
    <xf numFmtId="4" fontId="1" fillId="0" borderId="0" xfId="0" applyNumberFormat="1" applyFont="1" applyAlignment="1">
      <alignment vertical="center"/>
    </xf>
    <xf numFmtId="164" fontId="1" fillId="0" borderId="0" xfId="0" applyNumberFormat="1" applyFont="1" applyAlignment="1">
      <alignment horizontal="right" vertical="center"/>
    </xf>
    <xf numFmtId="0" fontId="0" fillId="4" borderId="0" xfId="0" applyFont="1" applyFill="1" applyAlignment="1">
      <alignment vertical="center"/>
    </xf>
    <xf numFmtId="0" fontId="4" fillId="4" borderId="6" xfId="0" applyFont="1" applyFill="1" applyBorder="1" applyAlignment="1">
      <alignment horizontal="left" vertical="center"/>
    </xf>
    <xf numFmtId="0" fontId="4" fillId="4" borderId="7" xfId="0" applyFont="1" applyFill="1" applyBorder="1" applyAlignment="1">
      <alignment horizontal="right" vertical="center"/>
    </xf>
    <xf numFmtId="0" fontId="4" fillId="4" borderId="7" xfId="0" applyFont="1" applyFill="1" applyBorder="1" applyAlignment="1">
      <alignment horizontal="center" vertical="center"/>
    </xf>
    <xf numFmtId="4" fontId="4" fillId="4" borderId="7" xfId="0" applyNumberFormat="1" applyFont="1" applyFill="1" applyBorder="1" applyAlignment="1">
      <alignment vertical="center"/>
    </xf>
    <xf numFmtId="0" fontId="0" fillId="4" borderId="8" xfId="0" applyFont="1" applyFill="1" applyBorder="1" applyAlignment="1">
      <alignment vertical="center"/>
    </xf>
    <xf numFmtId="0" fontId="1" fillId="0" borderId="5" xfId="0" applyFont="1" applyBorder="1" applyAlignment="1">
      <alignment horizontal="center" vertical="center"/>
    </xf>
    <xf numFmtId="0" fontId="1" fillId="0" borderId="5" xfId="0" applyFont="1" applyBorder="1" applyAlignment="1">
      <alignment horizontal="right" vertical="center"/>
    </xf>
    <xf numFmtId="0" fontId="20" fillId="4" borderId="0" xfId="0" applyFont="1" applyFill="1" applyAlignment="1">
      <alignment horizontal="left" vertical="center"/>
    </xf>
    <xf numFmtId="0" fontId="20" fillId="4" borderId="0" xfId="0" applyFont="1" applyFill="1" applyAlignment="1">
      <alignment horizontal="right" vertical="center"/>
    </xf>
    <xf numFmtId="0" fontId="29" fillId="0" borderId="0" xfId="0" applyFont="1" applyAlignment="1">
      <alignment horizontal="left" vertical="center"/>
    </xf>
    <xf numFmtId="0" fontId="6" fillId="0" borderId="3" xfId="0" applyFont="1" applyBorder="1" applyAlignment="1">
      <alignment vertical="center"/>
    </xf>
    <xf numFmtId="0" fontId="6" fillId="0" borderId="20" xfId="0" applyFont="1" applyBorder="1" applyAlignment="1">
      <alignment horizontal="left" vertical="center"/>
    </xf>
    <xf numFmtId="0" fontId="6" fillId="0" borderId="20" xfId="0" applyFont="1" applyBorder="1" applyAlignment="1">
      <alignment vertical="center"/>
    </xf>
    <xf numFmtId="4" fontId="6" fillId="0" borderId="20" xfId="0" applyNumberFormat="1" applyFont="1" applyBorder="1" applyAlignment="1">
      <alignment vertical="center"/>
    </xf>
    <xf numFmtId="0" fontId="7" fillId="0" borderId="3" xfId="0" applyFont="1" applyBorder="1" applyAlignment="1">
      <alignment vertical="center"/>
    </xf>
    <xf numFmtId="0" fontId="7" fillId="0" borderId="20" xfId="0" applyFont="1" applyBorder="1" applyAlignment="1">
      <alignment horizontal="left" vertical="center"/>
    </xf>
    <xf numFmtId="0" fontId="7" fillId="0" borderId="20" xfId="0" applyFont="1" applyBorder="1" applyAlignment="1">
      <alignment vertical="center"/>
    </xf>
    <xf numFmtId="4" fontId="7" fillId="0" borderId="20" xfId="0" applyNumberFormat="1" applyFont="1" applyBorder="1" applyAlignment="1">
      <alignment vertical="center"/>
    </xf>
    <xf numFmtId="0" fontId="0" fillId="0" borderId="3" xfId="0" applyFont="1" applyBorder="1" applyAlignment="1">
      <alignment horizontal="center" vertical="center" wrapText="1"/>
    </xf>
    <xf numFmtId="0" fontId="20" fillId="4" borderId="16" xfId="0" applyFont="1" applyFill="1" applyBorder="1" applyAlignment="1">
      <alignment horizontal="center" vertical="center" wrapText="1"/>
    </xf>
    <xf numFmtId="0" fontId="20" fillId="4" borderId="17" xfId="0" applyFont="1" applyFill="1" applyBorder="1" applyAlignment="1">
      <alignment horizontal="center" vertical="center" wrapText="1"/>
    </xf>
    <xf numFmtId="0" fontId="20" fillId="4" borderId="18" xfId="0" applyFont="1" applyFill="1" applyBorder="1" applyAlignment="1">
      <alignment horizontal="center" vertical="center" wrapText="1"/>
    </xf>
    <xf numFmtId="0" fontId="20" fillId="4" borderId="0" xfId="0" applyFont="1" applyFill="1" applyAlignment="1">
      <alignment horizontal="center" vertical="center" wrapText="1"/>
    </xf>
    <xf numFmtId="4" fontId="22" fillId="0" borderId="0" xfId="0" applyNumberFormat="1" applyFont="1" applyAlignment="1"/>
    <xf numFmtId="166" fontId="30" fillId="0" borderId="12" xfId="0" applyNumberFormat="1" applyFont="1" applyBorder="1" applyAlignment="1"/>
    <xf numFmtId="166" fontId="30" fillId="0" borderId="13" xfId="0" applyNumberFormat="1" applyFont="1" applyBorder="1" applyAlignment="1"/>
    <xf numFmtId="4" fontId="31" fillId="0" borderId="0" xfId="0" applyNumberFormat="1" applyFont="1" applyAlignment="1">
      <alignment vertical="center"/>
    </xf>
    <xf numFmtId="0" fontId="8" fillId="0" borderId="3" xfId="0" applyFont="1" applyBorder="1" applyAlignment="1"/>
    <xf numFmtId="0" fontId="8" fillId="0" borderId="0" xfId="0" applyFont="1" applyAlignment="1">
      <alignment horizontal="left"/>
    </xf>
    <xf numFmtId="0" fontId="6" fillId="0" borderId="0" xfId="0" applyFont="1" applyAlignment="1">
      <alignment horizontal="left"/>
    </xf>
    <xf numFmtId="4" fontId="6" fillId="0" borderId="0" xfId="0" applyNumberFormat="1" applyFont="1" applyAlignment="1"/>
    <xf numFmtId="0" fontId="8" fillId="0" borderId="14" xfId="0" applyFont="1" applyBorder="1" applyAlignment="1"/>
    <xf numFmtId="0" fontId="8" fillId="0" borderId="0" xfId="0" applyFont="1" applyBorder="1" applyAlignment="1"/>
    <xf numFmtId="166" fontId="8" fillId="0" borderId="0" xfId="0" applyNumberFormat="1" applyFont="1" applyBorder="1" applyAlignment="1"/>
    <xf numFmtId="166" fontId="8" fillId="0" borderId="15" xfId="0" applyNumberFormat="1" applyFont="1" applyBorder="1" applyAlignment="1"/>
    <xf numFmtId="0" fontId="8" fillId="0" borderId="0" xfId="0" applyFont="1" applyAlignment="1">
      <alignment horizontal="center"/>
    </xf>
    <xf numFmtId="4" fontId="8" fillId="0" borderId="0" xfId="0" applyNumberFormat="1" applyFont="1" applyAlignment="1">
      <alignment vertical="center"/>
    </xf>
    <xf numFmtId="0" fontId="7" fillId="0" borderId="0" xfId="0" applyFont="1" applyAlignment="1">
      <alignment horizontal="left"/>
    </xf>
    <xf numFmtId="4" fontId="7" fillId="0" borderId="0" xfId="0" applyNumberFormat="1" applyFont="1" applyAlignment="1"/>
    <xf numFmtId="0" fontId="0" fillId="0" borderId="3" xfId="0" applyFont="1" applyBorder="1" applyAlignment="1" applyProtection="1">
      <alignment vertical="center"/>
      <protection locked="0"/>
    </xf>
    <xf numFmtId="0" fontId="20" fillId="0" borderId="22" xfId="0" applyFont="1" applyBorder="1" applyAlignment="1" applyProtection="1">
      <alignment horizontal="left" vertical="center" wrapText="1"/>
      <protection locked="0"/>
    </xf>
    <xf numFmtId="0" fontId="21" fillId="0" borderId="14" xfId="0" applyFont="1" applyBorder="1" applyAlignment="1">
      <alignment horizontal="left" vertical="center"/>
    </xf>
    <xf numFmtId="0" fontId="21" fillId="0" borderId="0" xfId="0" applyFont="1" applyBorder="1" applyAlignment="1">
      <alignment horizontal="center" vertical="center"/>
    </xf>
    <xf numFmtId="166" fontId="21" fillId="0" borderId="0" xfId="0" applyNumberFormat="1" applyFont="1" applyBorder="1" applyAlignment="1">
      <alignment vertical="center"/>
    </xf>
    <xf numFmtId="166" fontId="21" fillId="0" borderId="15" xfId="0" applyNumberFormat="1" applyFont="1" applyBorder="1" applyAlignment="1">
      <alignment vertical="center"/>
    </xf>
    <xf numFmtId="0" fontId="20" fillId="0" borderId="0" xfId="0" applyFont="1" applyAlignment="1">
      <alignment horizontal="left" vertical="center"/>
    </xf>
    <xf numFmtId="4" fontId="0" fillId="0" borderId="0" xfId="0" applyNumberFormat="1" applyFont="1" applyAlignment="1">
      <alignment vertical="center"/>
    </xf>
    <xf numFmtId="0" fontId="9" fillId="0" borderId="3" xfId="0" applyFont="1" applyBorder="1" applyAlignment="1">
      <alignment vertical="center"/>
    </xf>
    <xf numFmtId="0" fontId="9" fillId="0" borderId="0" xfId="0" applyFont="1" applyAlignment="1">
      <alignment horizontal="left" vertical="center"/>
    </xf>
    <xf numFmtId="0" fontId="9" fillId="0" borderId="14" xfId="0" applyFont="1" applyBorder="1" applyAlignment="1">
      <alignment vertical="center"/>
    </xf>
    <xf numFmtId="0" fontId="9" fillId="0" borderId="0" xfId="0" applyFont="1" applyBorder="1" applyAlignment="1">
      <alignment vertical="center"/>
    </xf>
    <xf numFmtId="0" fontId="9" fillId="0" borderId="15" xfId="0" applyFont="1" applyBorder="1" applyAlignment="1">
      <alignment vertical="center"/>
    </xf>
    <xf numFmtId="0" fontId="33" fillId="0" borderId="22" xfId="0" applyFont="1" applyBorder="1" applyAlignment="1" applyProtection="1">
      <alignment horizontal="left" vertical="center" wrapText="1"/>
      <protection locked="0"/>
    </xf>
    <xf numFmtId="0" fontId="33" fillId="0" borderId="14" xfId="0" applyFont="1" applyBorder="1" applyAlignment="1">
      <alignment horizontal="left" vertical="center"/>
    </xf>
    <xf numFmtId="0" fontId="33" fillId="0" borderId="0" xfId="0" applyFont="1" applyBorder="1" applyAlignment="1">
      <alignment horizontal="center" vertical="center"/>
    </xf>
    <xf numFmtId="0" fontId="10" fillId="0" borderId="3" xfId="0" applyFont="1" applyBorder="1" applyAlignment="1">
      <alignment vertical="center"/>
    </xf>
    <xf numFmtId="0" fontId="10" fillId="0" borderId="0" xfId="0" applyFont="1" applyAlignment="1">
      <alignment horizontal="left" vertical="center"/>
    </xf>
    <xf numFmtId="0" fontId="10" fillId="0" borderId="14" xfId="0" applyFont="1" applyBorder="1" applyAlignment="1">
      <alignment vertical="center"/>
    </xf>
    <xf numFmtId="0" fontId="10" fillId="0" borderId="0" xfId="0" applyFont="1" applyBorder="1" applyAlignment="1">
      <alignment vertical="center"/>
    </xf>
    <xf numFmtId="0" fontId="10" fillId="0" borderId="15" xfId="0" applyFont="1" applyBorder="1" applyAlignment="1">
      <alignment vertical="center"/>
    </xf>
    <xf numFmtId="0" fontId="11" fillId="0" borderId="3" xfId="0" applyFont="1" applyBorder="1" applyAlignment="1">
      <alignment vertical="center"/>
    </xf>
    <xf numFmtId="0" fontId="11" fillId="0" borderId="0" xfId="0" applyFont="1" applyAlignment="1">
      <alignment horizontal="left" vertical="center"/>
    </xf>
    <xf numFmtId="0" fontId="11" fillId="0" borderId="14" xfId="0" applyFont="1" applyBorder="1" applyAlignment="1">
      <alignment vertical="center"/>
    </xf>
    <xf numFmtId="0" fontId="11" fillId="0" borderId="0" xfId="0" applyFont="1" applyBorder="1" applyAlignment="1">
      <alignment vertical="center"/>
    </xf>
    <xf numFmtId="0" fontId="11" fillId="0" borderId="15" xfId="0" applyFont="1" applyBorder="1" applyAlignment="1">
      <alignment vertical="center"/>
    </xf>
    <xf numFmtId="0" fontId="21" fillId="0" borderId="19" xfId="0" applyFont="1" applyBorder="1" applyAlignment="1">
      <alignment horizontal="left" vertical="center"/>
    </xf>
    <xf numFmtId="0" fontId="21" fillId="0" borderId="20" xfId="0" applyFont="1" applyBorder="1" applyAlignment="1">
      <alignment horizontal="center" vertical="center"/>
    </xf>
    <xf numFmtId="166" fontId="21" fillId="0" borderId="20" xfId="0" applyNumberFormat="1" applyFont="1" applyBorder="1" applyAlignment="1">
      <alignment vertical="center"/>
    </xf>
    <xf numFmtId="166" fontId="21" fillId="0" borderId="21" xfId="0" applyNumberFormat="1" applyFont="1" applyBorder="1" applyAlignment="1">
      <alignment vertical="center"/>
    </xf>
    <xf numFmtId="0" fontId="20" fillId="5" borderId="22" xfId="0" applyFont="1" applyFill="1" applyBorder="1" applyAlignment="1" applyProtection="1">
      <alignment horizontal="center" vertical="center"/>
      <protection locked="0"/>
    </xf>
    <xf numFmtId="49" fontId="20" fillId="5" borderId="22" xfId="0" applyNumberFormat="1" applyFont="1" applyFill="1" applyBorder="1" applyAlignment="1" applyProtection="1">
      <alignment horizontal="left" vertical="center" wrapText="1"/>
      <protection locked="0"/>
    </xf>
    <xf numFmtId="0" fontId="20" fillId="5" borderId="22" xfId="0" applyFont="1" applyFill="1" applyBorder="1" applyAlignment="1" applyProtection="1">
      <alignment horizontal="left" vertical="center" wrapText="1"/>
      <protection locked="0"/>
    </xf>
    <xf numFmtId="0" fontId="20" fillId="5" borderId="22" xfId="0" applyFont="1" applyFill="1" applyBorder="1" applyAlignment="1" applyProtection="1">
      <alignment horizontal="center" vertical="center" wrapText="1"/>
      <protection locked="0"/>
    </xf>
    <xf numFmtId="167" fontId="20" fillId="5" borderId="22" xfId="0" applyNumberFormat="1" applyFont="1" applyFill="1" applyBorder="1" applyAlignment="1" applyProtection="1">
      <alignment vertical="center"/>
      <protection locked="0"/>
    </xf>
    <xf numFmtId="4" fontId="20" fillId="5" borderId="22" xfId="0" applyNumberFormat="1" applyFont="1" applyFill="1" applyBorder="1" applyAlignment="1" applyProtection="1">
      <alignment vertical="center"/>
      <protection locked="0"/>
    </xf>
    <xf numFmtId="0" fontId="9" fillId="5" borderId="0" xfId="0" applyFont="1" applyFill="1" applyAlignment="1">
      <alignment vertical="center"/>
    </xf>
    <xf numFmtId="0" fontId="32" fillId="5" borderId="0" xfId="0" applyFont="1" applyFill="1" applyAlignment="1">
      <alignment horizontal="left" vertical="center"/>
    </xf>
    <xf numFmtId="0" fontId="9" fillId="5" borderId="0" xfId="0" applyFont="1" applyFill="1" applyAlignment="1">
      <alignment horizontal="left" vertical="center"/>
    </xf>
    <xf numFmtId="0" fontId="9" fillId="5" borderId="0" xfId="0" applyFont="1" applyFill="1" applyAlignment="1">
      <alignment horizontal="left" vertical="center" wrapText="1"/>
    </xf>
    <xf numFmtId="167" fontId="9" fillId="5" borderId="0" xfId="0" applyNumberFormat="1" applyFont="1" applyFill="1" applyAlignment="1">
      <alignment vertical="center"/>
    </xf>
    <xf numFmtId="0" fontId="33" fillId="5" borderId="22" xfId="0" applyFont="1" applyFill="1" applyBorder="1" applyAlignment="1" applyProtection="1">
      <alignment horizontal="center" vertical="center"/>
      <protection locked="0"/>
    </xf>
    <xf numFmtId="49" fontId="33" fillId="5" borderId="22" xfId="0" applyNumberFormat="1" applyFont="1" applyFill="1" applyBorder="1" applyAlignment="1" applyProtection="1">
      <alignment horizontal="left" vertical="center" wrapText="1"/>
      <protection locked="0"/>
    </xf>
    <xf numFmtId="0" fontId="33" fillId="5" borderId="22" xfId="0" applyFont="1" applyFill="1" applyBorder="1" applyAlignment="1" applyProtection="1">
      <alignment horizontal="left" vertical="center" wrapText="1"/>
      <protection locked="0"/>
    </xf>
    <xf numFmtId="0" fontId="33" fillId="5" borderId="22" xfId="0" applyFont="1" applyFill="1" applyBorder="1" applyAlignment="1" applyProtection="1">
      <alignment horizontal="center" vertical="center" wrapText="1"/>
      <protection locked="0"/>
    </xf>
    <xf numFmtId="167" fontId="33" fillId="5" borderId="22" xfId="0" applyNumberFormat="1" applyFont="1" applyFill="1" applyBorder="1" applyAlignment="1" applyProtection="1">
      <alignment vertical="center"/>
      <protection locked="0"/>
    </xf>
    <xf numFmtId="4" fontId="33" fillId="5" borderId="22" xfId="0" applyNumberFormat="1" applyFont="1" applyFill="1" applyBorder="1" applyAlignment="1" applyProtection="1">
      <alignment vertical="center"/>
      <protection locked="0"/>
    </xf>
    <xf numFmtId="0" fontId="10" fillId="5" borderId="0" xfId="0" applyFont="1" applyFill="1" applyAlignment="1">
      <alignment vertical="center"/>
    </xf>
    <xf numFmtId="0" fontId="10" fillId="5" borderId="0" xfId="0" applyFont="1" applyFill="1" applyAlignment="1">
      <alignment horizontal="left" vertical="center"/>
    </xf>
    <xf numFmtId="0" fontId="10" fillId="5" borderId="0" xfId="0" applyFont="1" applyFill="1" applyAlignment="1">
      <alignment horizontal="left" vertical="center" wrapText="1"/>
    </xf>
    <xf numFmtId="167" fontId="10" fillId="5" borderId="0" xfId="0" applyNumberFormat="1" applyFont="1" applyFill="1" applyAlignment="1">
      <alignment vertical="center"/>
    </xf>
    <xf numFmtId="0" fontId="20" fillId="6" borderId="22" xfId="0" applyFont="1" applyFill="1" applyBorder="1" applyAlignment="1" applyProtection="1">
      <alignment horizontal="center" vertical="center"/>
      <protection locked="0"/>
    </xf>
    <xf numFmtId="49" fontId="20" fillId="6" borderId="22" xfId="0" applyNumberFormat="1" applyFont="1" applyFill="1" applyBorder="1" applyAlignment="1" applyProtection="1">
      <alignment horizontal="left" vertical="center" wrapText="1"/>
      <protection locked="0"/>
    </xf>
    <xf numFmtId="0" fontId="20" fillId="6" borderId="22" xfId="0" applyFont="1" applyFill="1" applyBorder="1" applyAlignment="1" applyProtection="1">
      <alignment horizontal="left" vertical="center" wrapText="1"/>
      <protection locked="0"/>
    </xf>
    <xf numFmtId="0" fontId="20" fillId="6" borderId="22" xfId="0" applyFont="1" applyFill="1" applyBorder="1" applyAlignment="1" applyProtection="1">
      <alignment horizontal="center" vertical="center" wrapText="1"/>
      <protection locked="0"/>
    </xf>
    <xf numFmtId="167" fontId="20" fillId="6" borderId="22" xfId="0" applyNumberFormat="1" applyFont="1" applyFill="1" applyBorder="1" applyAlignment="1" applyProtection="1">
      <alignment vertical="center"/>
      <protection locked="0"/>
    </xf>
    <xf numFmtId="4" fontId="20" fillId="6" borderId="22" xfId="0" applyNumberFormat="1" applyFont="1" applyFill="1" applyBorder="1" applyAlignment="1" applyProtection="1">
      <alignment vertical="center"/>
      <protection locked="0"/>
    </xf>
    <xf numFmtId="0" fontId="9" fillId="6" borderId="0" xfId="0" applyFont="1" applyFill="1" applyAlignment="1">
      <alignment vertical="center"/>
    </xf>
    <xf numFmtId="0" fontId="32" fillId="6" borderId="0" xfId="0" applyFont="1" applyFill="1" applyAlignment="1">
      <alignment horizontal="left" vertical="center"/>
    </xf>
    <xf numFmtId="0" fontId="9" fillId="6" borderId="0" xfId="0" applyFont="1" applyFill="1" applyAlignment="1">
      <alignment horizontal="left" vertical="center"/>
    </xf>
    <xf numFmtId="0" fontId="9" fillId="6" borderId="0" xfId="0" applyFont="1" applyFill="1" applyAlignment="1">
      <alignment horizontal="left" vertical="center" wrapText="1"/>
    </xf>
    <xf numFmtId="167" fontId="9" fillId="6" borderId="0" xfId="0" applyNumberFormat="1" applyFont="1" applyFill="1" applyAlignment="1">
      <alignment vertical="center"/>
    </xf>
    <xf numFmtId="0" fontId="33" fillId="6" borderId="22" xfId="0" applyFont="1" applyFill="1" applyBorder="1" applyAlignment="1" applyProtection="1">
      <alignment horizontal="center" vertical="center"/>
      <protection locked="0"/>
    </xf>
    <xf numFmtId="49" fontId="33" fillId="6" borderId="22" xfId="0" applyNumberFormat="1" applyFont="1" applyFill="1" applyBorder="1" applyAlignment="1" applyProtection="1">
      <alignment horizontal="left" vertical="center" wrapText="1"/>
      <protection locked="0"/>
    </xf>
    <xf numFmtId="0" fontId="33" fillId="6" borderId="22" xfId="0" applyFont="1" applyFill="1" applyBorder="1" applyAlignment="1" applyProtection="1">
      <alignment horizontal="left" vertical="center" wrapText="1"/>
      <protection locked="0"/>
    </xf>
    <xf numFmtId="0" fontId="33" fillId="6" borderId="22" xfId="0" applyFont="1" applyFill="1" applyBorder="1" applyAlignment="1" applyProtection="1">
      <alignment horizontal="center" vertical="center" wrapText="1"/>
      <protection locked="0"/>
    </xf>
    <xf numFmtId="167" fontId="33" fillId="6" borderId="22" xfId="0" applyNumberFormat="1" applyFont="1" applyFill="1" applyBorder="1" applyAlignment="1" applyProtection="1">
      <alignment vertical="center"/>
      <protection locked="0"/>
    </xf>
    <xf numFmtId="4" fontId="33" fillId="6" borderId="22" xfId="0" applyNumberFormat="1" applyFont="1" applyFill="1" applyBorder="1" applyAlignment="1" applyProtection="1">
      <alignment vertical="center"/>
      <protection locked="0"/>
    </xf>
    <xf numFmtId="0" fontId="10" fillId="6" borderId="0" xfId="0" applyFont="1" applyFill="1" applyAlignment="1">
      <alignment vertical="center"/>
    </xf>
    <xf numFmtId="0" fontId="10" fillId="6" borderId="0" xfId="0" applyFont="1" applyFill="1" applyAlignment="1">
      <alignment horizontal="left" vertical="center"/>
    </xf>
    <xf numFmtId="0" fontId="10" fillId="6" borderId="0" xfId="0" applyFont="1" applyFill="1" applyAlignment="1">
      <alignment horizontal="left" vertical="center" wrapText="1"/>
    </xf>
    <xf numFmtId="167" fontId="10" fillId="6" borderId="0" xfId="0" applyNumberFormat="1" applyFont="1" applyFill="1" applyAlignment="1">
      <alignment vertical="center"/>
    </xf>
    <xf numFmtId="0" fontId="11" fillId="5" borderId="0" xfId="0" applyFont="1" applyFill="1" applyAlignment="1">
      <alignment vertical="center"/>
    </xf>
    <xf numFmtId="0" fontId="11" fillId="5" borderId="0" xfId="0" applyFont="1" applyFill="1" applyAlignment="1">
      <alignment horizontal="left" vertical="center"/>
    </xf>
    <xf numFmtId="0" fontId="11" fillId="5" borderId="0" xfId="0" applyFont="1" applyFill="1" applyAlignment="1">
      <alignment horizontal="left" vertical="center" wrapText="1"/>
    </xf>
    <xf numFmtId="0" fontId="8" fillId="5" borderId="0" xfId="0" applyFont="1" applyFill="1" applyAlignment="1"/>
    <xf numFmtId="0" fontId="8" fillId="5" borderId="0" xfId="0" applyFont="1" applyFill="1" applyAlignment="1">
      <alignment horizontal="left"/>
    </xf>
    <xf numFmtId="0" fontId="7" fillId="5" borderId="0" xfId="0" applyFont="1" applyFill="1" applyAlignment="1">
      <alignment horizontal="left"/>
    </xf>
    <xf numFmtId="4" fontId="7" fillId="5" borderId="0" xfId="0" applyNumberFormat="1" applyFont="1" applyFill="1" applyAlignment="1"/>
    <xf numFmtId="0" fontId="8" fillId="0" borderId="0" xfId="0" applyFont="1" applyFill="1" applyAlignment="1"/>
    <xf numFmtId="0" fontId="8" fillId="0" borderId="0" xfId="0" applyFont="1" applyFill="1" applyAlignment="1">
      <alignment horizontal="left"/>
    </xf>
    <xf numFmtId="0" fontId="6" fillId="0" borderId="0" xfId="0" applyFont="1" applyFill="1" applyAlignment="1">
      <alignment horizontal="left"/>
    </xf>
    <xf numFmtId="4" fontId="6" fillId="0" borderId="0" xfId="0" applyNumberFormat="1" applyFont="1" applyFill="1" applyAlignment="1"/>
    <xf numFmtId="0" fontId="7" fillId="0" borderId="0" xfId="0" applyFont="1" applyFill="1" applyAlignment="1">
      <alignment horizontal="left"/>
    </xf>
    <xf numFmtId="4" fontId="7" fillId="0" borderId="0" xfId="0" applyNumberFormat="1" applyFont="1" applyFill="1" applyAlignment="1"/>
    <xf numFmtId="0" fontId="4" fillId="3" borderId="7" xfId="0" applyFont="1" applyFill="1" applyBorder="1" applyAlignment="1">
      <alignment horizontal="left" vertical="center"/>
    </xf>
    <xf numFmtId="0" fontId="0" fillId="3" borderId="7" xfId="0" applyFont="1" applyFill="1" applyBorder="1" applyAlignment="1">
      <alignment vertical="center"/>
    </xf>
    <xf numFmtId="4" fontId="4" fillId="3" borderId="7" xfId="0" applyNumberFormat="1" applyFont="1" applyFill="1" applyBorder="1" applyAlignment="1">
      <alignment vertical="center"/>
    </xf>
    <xf numFmtId="0" fontId="0" fillId="3" borderId="8" xfId="0" applyFont="1" applyFill="1" applyBorder="1" applyAlignment="1">
      <alignment vertical="center"/>
    </xf>
    <xf numFmtId="4" fontId="16" fillId="0" borderId="0" xfId="0" applyNumberFormat="1" applyFont="1" applyAlignment="1">
      <alignment vertical="center"/>
    </xf>
    <xf numFmtId="0" fontId="1" fillId="0" borderId="0" xfId="0" applyFont="1" applyAlignment="1">
      <alignment vertical="center"/>
    </xf>
    <xf numFmtId="164" fontId="1" fillId="0" borderId="0" xfId="0" applyNumberFormat="1" applyFont="1" applyAlignment="1">
      <alignment horizontal="left" vertical="center"/>
    </xf>
    <xf numFmtId="0" fontId="1" fillId="0" borderId="0" xfId="0" applyFont="1" applyAlignment="1">
      <alignment horizontal="right" vertical="center"/>
    </xf>
    <xf numFmtId="0" fontId="2" fillId="0" borderId="0" xfId="0" applyFont="1" applyAlignment="1">
      <alignment horizontal="left" vertical="center"/>
    </xf>
    <xf numFmtId="0" fontId="0" fillId="0" borderId="0" xfId="0"/>
    <xf numFmtId="0" fontId="3" fillId="0" borderId="0" xfId="0" applyFont="1" applyAlignment="1">
      <alignment horizontal="left" vertical="top" wrapText="1"/>
    </xf>
    <xf numFmtId="0" fontId="13" fillId="2" borderId="0" xfId="0" applyFont="1" applyFill="1" applyAlignment="1">
      <alignment horizontal="center" vertical="center"/>
    </xf>
    <xf numFmtId="0" fontId="2" fillId="0" borderId="0" xfId="0" applyFont="1" applyAlignment="1">
      <alignment horizontal="left" vertical="center" wrapText="1"/>
    </xf>
    <xf numFmtId="4" fontId="15" fillId="0" borderId="5" xfId="0" applyNumberFormat="1" applyFont="1" applyBorder="1" applyAlignment="1">
      <alignment vertical="center"/>
    </xf>
    <xf numFmtId="0" fontId="0" fillId="0" borderId="5" xfId="0" applyFont="1" applyBorder="1" applyAlignment="1">
      <alignment vertical="center"/>
    </xf>
    <xf numFmtId="0" fontId="20" fillId="4" borderId="6" xfId="0" applyFont="1" applyFill="1" applyBorder="1" applyAlignment="1">
      <alignment horizontal="center" vertical="center"/>
    </xf>
    <xf numFmtId="0" fontId="20" fillId="4" borderId="7" xfId="0" applyFont="1" applyFill="1" applyBorder="1" applyAlignment="1">
      <alignment horizontal="left" vertical="center"/>
    </xf>
    <xf numFmtId="0" fontId="20" fillId="4" borderId="7" xfId="0" applyFont="1" applyFill="1" applyBorder="1" applyAlignment="1">
      <alignment horizontal="center" vertical="center"/>
    </xf>
    <xf numFmtId="0" fontId="20" fillId="4" borderId="7" xfId="0" applyFont="1" applyFill="1" applyBorder="1" applyAlignment="1">
      <alignment horizontal="right" vertical="center"/>
    </xf>
    <xf numFmtId="0" fontId="20" fillId="4" borderId="8" xfId="0" applyFont="1" applyFill="1" applyBorder="1" applyAlignment="1">
      <alignment horizontal="left" vertical="center"/>
    </xf>
    <xf numFmtId="4" fontId="26" fillId="0" borderId="0" xfId="0" applyNumberFormat="1" applyFont="1" applyAlignment="1">
      <alignment vertical="center"/>
    </xf>
    <xf numFmtId="0" fontId="26" fillId="0" borderId="0" xfId="0" applyFont="1" applyAlignment="1">
      <alignment vertical="center"/>
    </xf>
    <xf numFmtId="0" fontId="25" fillId="0" borderId="0" xfId="0" applyFont="1" applyAlignment="1">
      <alignment horizontal="left" vertical="center" wrapText="1"/>
    </xf>
    <xf numFmtId="4" fontId="22" fillId="0" borderId="0" xfId="0" applyNumberFormat="1" applyFont="1" applyAlignment="1">
      <alignment horizontal="right" vertical="center"/>
    </xf>
    <xf numFmtId="4" fontId="22" fillId="0" borderId="0" xfId="0" applyNumberFormat="1" applyFont="1" applyAlignment="1">
      <alignment vertical="center"/>
    </xf>
    <xf numFmtId="0" fontId="3" fillId="0" borderId="0" xfId="0" applyFont="1" applyAlignment="1">
      <alignment horizontal="left" vertical="center" wrapText="1"/>
    </xf>
    <xf numFmtId="0" fontId="3" fillId="0" borderId="0" xfId="0" applyFont="1" applyAlignment="1">
      <alignment vertical="center"/>
    </xf>
    <xf numFmtId="165" fontId="2" fillId="0" borderId="0" xfId="0" applyNumberFormat="1" applyFont="1" applyAlignment="1">
      <alignment horizontal="left" vertical="center"/>
    </xf>
    <xf numFmtId="0" fontId="2" fillId="0" borderId="0" xfId="0" applyFont="1" applyAlignment="1">
      <alignment vertical="center" wrapText="1"/>
    </xf>
    <xf numFmtId="0" fontId="2" fillId="0" borderId="0" xfId="0" applyFont="1" applyAlignment="1">
      <alignment vertical="center"/>
    </xf>
    <xf numFmtId="0" fontId="18" fillId="0" borderId="11" xfId="0" applyFont="1" applyBorder="1" applyAlignment="1">
      <alignment horizontal="center" vertical="center"/>
    </xf>
    <xf numFmtId="0" fontId="18" fillId="0" borderId="12" xfId="0" applyFont="1" applyBorder="1" applyAlignment="1">
      <alignment horizontal="left" vertical="center"/>
    </xf>
    <xf numFmtId="0" fontId="19" fillId="0" borderId="14" xfId="0" applyFont="1" applyBorder="1" applyAlignment="1">
      <alignment horizontal="left" vertical="center"/>
    </xf>
    <xf numFmtId="0" fontId="19" fillId="0" borderId="0" xfId="0" applyFont="1" applyBorder="1" applyAlignment="1">
      <alignment horizontal="left" vertical="center"/>
    </xf>
    <xf numFmtId="0" fontId="0" fillId="0" borderId="0" xfId="0" applyFont="1" applyAlignment="1">
      <alignment vertical="center"/>
    </xf>
    <xf numFmtId="0" fontId="1" fillId="0" borderId="0" xfId="0" applyFont="1" applyAlignment="1">
      <alignment horizontal="left" vertical="center" wrapText="1"/>
    </xf>
    <xf numFmtId="0" fontId="1" fillId="0" borderId="0" xfId="0" applyFont="1" applyAlignment="1">
      <alignment horizontal="left" vertical="center"/>
    </xf>
    <xf numFmtId="14" fontId="2" fillId="0" borderId="0" xfId="0" applyNumberFormat="1" applyFont="1" applyAlignment="1">
      <alignment horizontal="left" vertical="center"/>
    </xf>
  </cellXfs>
  <cellStyles count="2">
    <cellStyle name="Hypertextový odkaz" xfId="1" builtinId="8"/>
    <cellStyle name="Normální" xfId="0" builtinId="0" customBuiltin="1"/>
  </cellStyles>
  <dxfs count="0"/>
  <tableStyles count="0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image" Target="../media/image1.png"/><Relationship Id="rId1" Type="http://schemas.openxmlformats.org/officeDocument/2006/relationships/hyperlink" Target="http://www.pro-rozpocty.cz/software-a-data/kros-4-ocenovani-a-rizeni-stavebni-vyroby/" TargetMode="External"/></Relationships>
</file>

<file path=xl/drawings/_rels/drawing2.xml.rels><?xml version="1.0" encoding="UTF-8" standalone="yes"?>
<Relationships xmlns="http://schemas.openxmlformats.org/package/2006/relationships"><Relationship Id="rId2" Type="http://schemas.openxmlformats.org/officeDocument/2006/relationships/image" Target="../media/image1.png"/><Relationship Id="rId1" Type="http://schemas.openxmlformats.org/officeDocument/2006/relationships/hyperlink" Target="http://www.pro-rozpocty.cz/software-a-data/kros-4-ocenovani-a-rizeni-stavebni-vyroby/" TargetMode="External"/></Relationships>
</file>

<file path=xl/drawings/drawing1.xml><?xml version="1.0" encoding="utf-8"?>
<xdr:wsDr xmlns:xdr="http://schemas.openxmlformats.org/drawingml/2006/spreadsheetDrawing" xmlns:a="http://schemas.openxmlformats.org/drawingml/2006/main">
  <xdr:absoluteAnchor>
    <xdr:pos x="0" y="0"/>
    <xdr:ext cx="285750" cy="285750"/>
    <xdr:pic>
      <xdr:nvPicPr>
        <xdr:cNvPr id="2" name="Picture 1">
          <a:hlinkClick xmlns:r="http://schemas.openxmlformats.org/officeDocument/2006/relationships" r:id="rId1" tooltip="http://www.pro-rozpocty.cz/software-a-data/kros-4-ocenovani-a-rizeni-stavebni-vyroby/"/>
        </xdr:cNvPr>
        <xdr:cNvPicPr/>
      </xdr:nvPicPr>
      <xdr:blipFill>
        <a:blip xmlns:r="http://schemas.openxmlformats.org/officeDocument/2006/relationships" r:embed="rId2"/>
        <a:stretch>
          <a:fillRect/>
        </a:stretch>
      </xdr:blipFill>
      <xdr:spPr>
        <a:prstGeom prst="rect">
          <a:avLst/>
        </a:prstGeom>
      </xdr:spPr>
    </xdr:pic>
    <xdr:clientData/>
  </xdr:absoluteAnchor>
</xdr:wsDr>
</file>

<file path=xl/drawings/drawing2.xml><?xml version="1.0" encoding="utf-8"?>
<xdr:wsDr xmlns:xdr="http://schemas.openxmlformats.org/drawingml/2006/spreadsheetDrawing" xmlns:a="http://schemas.openxmlformats.org/drawingml/2006/main">
  <xdr:absoluteAnchor>
    <xdr:pos x="0" y="0"/>
    <xdr:ext cx="285750" cy="285750"/>
    <xdr:pic>
      <xdr:nvPicPr>
        <xdr:cNvPr id="2" name="Picture 1">
          <a:hlinkClick xmlns:r="http://schemas.openxmlformats.org/officeDocument/2006/relationships" r:id="rId1" tooltip="http://www.pro-rozpocty.cz/software-a-data/kros-4-ocenovani-a-rizeni-stavebni-vyroby/"/>
        </xdr:cNvPr>
        <xdr:cNvPicPr/>
      </xdr:nvPicPr>
      <xdr:blipFill>
        <a:blip xmlns:r="http://schemas.openxmlformats.org/officeDocument/2006/relationships" r:embed="rId2"/>
        <a:stretch>
          <a:fillRect/>
        </a:stretch>
      </xdr:blipFill>
      <xdr:spPr>
        <a:prstGeom prst="rect">
          <a:avLst/>
        </a:prstGeom>
      </xdr:spPr>
    </xdr:pic>
    <xdr:clientData/>
  </xdr:absolute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  <a:tileRect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  <a:tileRect/>
        </a:gradFill>
      </a:fillStyleLst>
      <a:lnStyleLst>
        <a:ln w="9525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mpd="sng" algn="ctr">
          <a:solidFill>
            <a:schemeClr val="phClr"/>
          </a:solidFill>
          <a:prstDash val="solid"/>
        </a:ln>
        <a:ln w="38100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  <a:tileRect/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  <a:tileRect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2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CM97"/>
  <sheetViews>
    <sheetView showGridLines="0" tabSelected="1" topLeftCell="A64" workbookViewId="0">
      <selection activeCell="BE11" sqref="BE11"/>
    </sheetView>
  </sheetViews>
  <sheetFormatPr defaultRowHeight="11.25"/>
  <cols>
    <col min="1" max="1" width="8.33203125" customWidth="1"/>
    <col min="2" max="2" width="1.6640625" customWidth="1"/>
    <col min="3" max="3" width="4.1640625" customWidth="1"/>
    <col min="4" max="33" width="2.6640625" customWidth="1"/>
    <col min="34" max="34" width="3.33203125" customWidth="1"/>
    <col min="35" max="35" width="31.6640625" customWidth="1"/>
    <col min="36" max="37" width="2.5" customWidth="1"/>
    <col min="38" max="38" width="8.33203125" customWidth="1"/>
    <col min="39" max="39" width="3.33203125" customWidth="1"/>
    <col min="40" max="40" width="13.33203125" customWidth="1"/>
    <col min="41" max="41" width="7.5" customWidth="1"/>
    <col min="42" max="42" width="4.1640625" customWidth="1"/>
    <col min="43" max="43" width="15.6640625" hidden="1" customWidth="1"/>
    <col min="44" max="44" width="13.6640625" customWidth="1"/>
    <col min="45" max="47" width="25.83203125" hidden="1" customWidth="1"/>
    <col min="48" max="49" width="21.6640625" hidden="1" customWidth="1"/>
    <col min="50" max="51" width="25" hidden="1" customWidth="1"/>
    <col min="52" max="52" width="21.6640625" hidden="1" customWidth="1"/>
    <col min="53" max="53" width="19.1640625" hidden="1" customWidth="1"/>
    <col min="54" max="54" width="25" hidden="1" customWidth="1"/>
    <col min="55" max="55" width="21.6640625" hidden="1" customWidth="1"/>
    <col min="56" max="56" width="19.1640625" hidden="1" customWidth="1"/>
    <col min="57" max="57" width="66.5" customWidth="1"/>
    <col min="71" max="91" width="9.33203125" hidden="1"/>
  </cols>
  <sheetData>
    <row r="1" spans="1:74">
      <c r="A1" s="15" t="s">
        <v>0</v>
      </c>
      <c r="AZ1" s="15" t="s">
        <v>1</v>
      </c>
      <c r="BA1" s="15" t="s">
        <v>2</v>
      </c>
      <c r="BB1" s="15" t="s">
        <v>1</v>
      </c>
      <c r="BT1" s="15" t="s">
        <v>3</v>
      </c>
      <c r="BU1" s="15" t="s">
        <v>3</v>
      </c>
      <c r="BV1" s="15" t="s">
        <v>4</v>
      </c>
    </row>
    <row r="2" spans="1:74" ht="36.950000000000003" customHeight="1">
      <c r="AR2" s="223" t="s">
        <v>5</v>
      </c>
      <c r="AS2" s="221"/>
      <c r="AT2" s="221"/>
      <c r="AU2" s="221"/>
      <c r="AV2" s="221"/>
      <c r="AW2" s="221"/>
      <c r="AX2" s="221"/>
      <c r="AY2" s="221"/>
      <c r="AZ2" s="221"/>
      <c r="BA2" s="221"/>
      <c r="BB2" s="221"/>
      <c r="BC2" s="221"/>
      <c r="BD2" s="221"/>
      <c r="BE2" s="221"/>
      <c r="BS2" s="16" t="s">
        <v>6</v>
      </c>
      <c r="BT2" s="16" t="s">
        <v>7</v>
      </c>
    </row>
    <row r="3" spans="1:74" ht="6.95" customHeight="1">
      <c r="B3" s="17"/>
      <c r="C3" s="18"/>
      <c r="D3" s="18"/>
      <c r="E3" s="18"/>
      <c r="F3" s="18"/>
      <c r="G3" s="18"/>
      <c r="H3" s="18"/>
      <c r="I3" s="18"/>
      <c r="J3" s="18"/>
      <c r="K3" s="18"/>
      <c r="L3" s="18"/>
      <c r="M3" s="18"/>
      <c r="N3" s="18"/>
      <c r="O3" s="18"/>
      <c r="P3" s="18"/>
      <c r="Q3" s="18"/>
      <c r="R3" s="18"/>
      <c r="S3" s="18"/>
      <c r="T3" s="18"/>
      <c r="U3" s="18"/>
      <c r="V3" s="18"/>
      <c r="W3" s="18"/>
      <c r="X3" s="18"/>
      <c r="Y3" s="18"/>
      <c r="Z3" s="18"/>
      <c r="AA3" s="18"/>
      <c r="AB3" s="18"/>
      <c r="AC3" s="18"/>
      <c r="AD3" s="18"/>
      <c r="AE3" s="18"/>
      <c r="AF3" s="18"/>
      <c r="AG3" s="18"/>
      <c r="AH3" s="18"/>
      <c r="AI3" s="18"/>
      <c r="AJ3" s="18"/>
      <c r="AK3" s="18"/>
      <c r="AL3" s="18"/>
      <c r="AM3" s="18"/>
      <c r="AN3" s="18"/>
      <c r="AO3" s="18"/>
      <c r="AP3" s="18"/>
      <c r="AQ3" s="18"/>
      <c r="AR3" s="19"/>
      <c r="BS3" s="16" t="s">
        <v>6</v>
      </c>
      <c r="BT3" s="16" t="s">
        <v>8</v>
      </c>
    </row>
    <row r="4" spans="1:74" ht="24.95" customHeight="1">
      <c r="B4" s="19"/>
      <c r="D4" s="20" t="s">
        <v>9</v>
      </c>
      <c r="AR4" s="19"/>
      <c r="AS4" s="21" t="s">
        <v>10</v>
      </c>
      <c r="BS4" s="16" t="s">
        <v>11</v>
      </c>
    </row>
    <row r="5" spans="1:74" ht="12" customHeight="1">
      <c r="B5" s="19"/>
      <c r="D5" s="22" t="s">
        <v>12</v>
      </c>
      <c r="K5" s="220" t="s">
        <v>13</v>
      </c>
      <c r="L5" s="221"/>
      <c r="M5" s="221"/>
      <c r="N5" s="221"/>
      <c r="O5" s="221"/>
      <c r="P5" s="221"/>
      <c r="Q5" s="221"/>
      <c r="R5" s="221"/>
      <c r="S5" s="221"/>
      <c r="T5" s="221"/>
      <c r="U5" s="221"/>
      <c r="V5" s="221"/>
      <c r="W5" s="221"/>
      <c r="X5" s="221"/>
      <c r="Y5" s="221"/>
      <c r="Z5" s="221"/>
      <c r="AA5" s="221"/>
      <c r="AB5" s="221"/>
      <c r="AC5" s="221"/>
      <c r="AD5" s="221"/>
      <c r="AE5" s="221"/>
      <c r="AF5" s="221"/>
      <c r="AG5" s="221"/>
      <c r="AH5" s="221"/>
      <c r="AI5" s="221"/>
      <c r="AJ5" s="221"/>
      <c r="AK5" s="221"/>
      <c r="AL5" s="221"/>
      <c r="AM5" s="221"/>
      <c r="AN5" s="221"/>
      <c r="AO5" s="221"/>
      <c r="AR5" s="19"/>
      <c r="BS5" s="16" t="s">
        <v>6</v>
      </c>
    </row>
    <row r="6" spans="1:74" ht="36.950000000000003" customHeight="1">
      <c r="B6" s="19"/>
      <c r="D6" s="24" t="s">
        <v>14</v>
      </c>
      <c r="K6" s="222" t="s">
        <v>326</v>
      </c>
      <c r="L6" s="221"/>
      <c r="M6" s="221"/>
      <c r="N6" s="221"/>
      <c r="O6" s="221"/>
      <c r="P6" s="221"/>
      <c r="Q6" s="221"/>
      <c r="R6" s="221"/>
      <c r="S6" s="221"/>
      <c r="T6" s="221"/>
      <c r="U6" s="221"/>
      <c r="V6" s="221"/>
      <c r="W6" s="221"/>
      <c r="X6" s="221"/>
      <c r="Y6" s="221"/>
      <c r="Z6" s="221"/>
      <c r="AA6" s="221"/>
      <c r="AB6" s="221"/>
      <c r="AC6" s="221"/>
      <c r="AD6" s="221"/>
      <c r="AE6" s="221"/>
      <c r="AF6" s="221"/>
      <c r="AG6" s="221"/>
      <c r="AH6" s="221"/>
      <c r="AI6" s="221"/>
      <c r="AJ6" s="221"/>
      <c r="AK6" s="221"/>
      <c r="AL6" s="221"/>
      <c r="AM6" s="221"/>
      <c r="AN6" s="221"/>
      <c r="AO6" s="221"/>
      <c r="AR6" s="19"/>
      <c r="BS6" s="16" t="s">
        <v>6</v>
      </c>
    </row>
    <row r="7" spans="1:74" ht="12" customHeight="1">
      <c r="B7" s="19"/>
      <c r="D7" s="25" t="s">
        <v>15</v>
      </c>
      <c r="K7" s="23" t="s">
        <v>1</v>
      </c>
      <c r="AK7" s="25" t="s">
        <v>16</v>
      </c>
      <c r="AN7" s="23" t="s">
        <v>1</v>
      </c>
      <c r="AR7" s="19"/>
      <c r="BS7" s="16" t="s">
        <v>6</v>
      </c>
    </row>
    <row r="8" spans="1:74" ht="12" customHeight="1">
      <c r="B8" s="19"/>
      <c r="D8" s="25" t="s">
        <v>17</v>
      </c>
      <c r="K8" s="23" t="s">
        <v>18</v>
      </c>
      <c r="AK8" s="25" t="s">
        <v>19</v>
      </c>
      <c r="AN8" s="249">
        <v>43599</v>
      </c>
      <c r="AR8" s="19"/>
      <c r="BS8" s="16" t="s">
        <v>6</v>
      </c>
    </row>
    <row r="9" spans="1:74" ht="14.45" customHeight="1">
      <c r="B9" s="19"/>
      <c r="AR9" s="19"/>
      <c r="BS9" s="16" t="s">
        <v>6</v>
      </c>
    </row>
    <row r="10" spans="1:74" ht="12" customHeight="1">
      <c r="B10" s="19"/>
      <c r="D10" s="25" t="s">
        <v>20</v>
      </c>
      <c r="AK10" s="25" t="s">
        <v>21</v>
      </c>
      <c r="AN10" s="23" t="s">
        <v>1</v>
      </c>
      <c r="AR10" s="19"/>
      <c r="BS10" s="16" t="s">
        <v>6</v>
      </c>
    </row>
    <row r="11" spans="1:74" ht="18.399999999999999" customHeight="1">
      <c r="B11" s="19"/>
      <c r="E11" s="23" t="s">
        <v>18</v>
      </c>
      <c r="AK11" s="25" t="s">
        <v>22</v>
      </c>
      <c r="AN11" s="23" t="s">
        <v>1</v>
      </c>
      <c r="AR11" s="19"/>
      <c r="BS11" s="16" t="s">
        <v>6</v>
      </c>
    </row>
    <row r="12" spans="1:74" ht="6.95" customHeight="1">
      <c r="B12" s="19"/>
      <c r="AR12" s="19"/>
      <c r="BS12" s="16" t="s">
        <v>6</v>
      </c>
    </row>
    <row r="13" spans="1:74" ht="12" customHeight="1">
      <c r="B13" s="19"/>
      <c r="D13" s="25" t="s">
        <v>23</v>
      </c>
      <c r="AK13" s="25" t="s">
        <v>21</v>
      </c>
      <c r="AN13" s="23" t="s">
        <v>1</v>
      </c>
      <c r="AR13" s="19"/>
      <c r="BS13" s="16" t="s">
        <v>6</v>
      </c>
    </row>
    <row r="14" spans="1:74" ht="12.75">
      <c r="B14" s="19"/>
      <c r="E14" s="23" t="s">
        <v>18</v>
      </c>
      <c r="AK14" s="25" t="s">
        <v>22</v>
      </c>
      <c r="AN14" s="23" t="s">
        <v>1</v>
      </c>
      <c r="AR14" s="19"/>
      <c r="BS14" s="16" t="s">
        <v>6</v>
      </c>
    </row>
    <row r="15" spans="1:74" ht="6.95" customHeight="1">
      <c r="B15" s="19"/>
      <c r="AR15" s="19"/>
      <c r="BS15" s="16" t="s">
        <v>3</v>
      </c>
    </row>
    <row r="16" spans="1:74" ht="12" customHeight="1">
      <c r="B16" s="19"/>
      <c r="D16" s="25" t="s">
        <v>24</v>
      </c>
      <c r="AK16" s="25" t="s">
        <v>21</v>
      </c>
      <c r="AN16" s="23" t="s">
        <v>1</v>
      </c>
      <c r="AR16" s="19"/>
      <c r="BS16" s="16" t="s">
        <v>3</v>
      </c>
    </row>
    <row r="17" spans="2:71" ht="18.399999999999999" customHeight="1">
      <c r="B17" s="19"/>
      <c r="E17" s="23" t="s">
        <v>18</v>
      </c>
      <c r="AK17" s="25" t="s">
        <v>22</v>
      </c>
      <c r="AN17" s="23" t="s">
        <v>1</v>
      </c>
      <c r="AR17" s="19"/>
      <c r="BS17" s="16" t="s">
        <v>25</v>
      </c>
    </row>
    <row r="18" spans="2:71" ht="6.95" customHeight="1">
      <c r="B18" s="19"/>
      <c r="AR18" s="19"/>
      <c r="BS18" s="16" t="s">
        <v>6</v>
      </c>
    </row>
    <row r="19" spans="2:71" ht="12" customHeight="1">
      <c r="B19" s="19"/>
      <c r="D19" s="25" t="s">
        <v>26</v>
      </c>
      <c r="AK19" s="25" t="s">
        <v>21</v>
      </c>
      <c r="AN19" s="23" t="s">
        <v>1</v>
      </c>
      <c r="AR19" s="19"/>
      <c r="BS19" s="16" t="s">
        <v>6</v>
      </c>
    </row>
    <row r="20" spans="2:71" ht="18.399999999999999" customHeight="1">
      <c r="B20" s="19"/>
      <c r="E20" s="23" t="s">
        <v>18</v>
      </c>
      <c r="AK20" s="25" t="s">
        <v>22</v>
      </c>
      <c r="AN20" s="23" t="s">
        <v>1</v>
      </c>
      <c r="AR20" s="19"/>
      <c r="BS20" s="16" t="s">
        <v>25</v>
      </c>
    </row>
    <row r="21" spans="2:71" ht="6.95" customHeight="1">
      <c r="B21" s="19"/>
      <c r="AR21" s="19"/>
    </row>
    <row r="22" spans="2:71" ht="12" customHeight="1">
      <c r="B22" s="19"/>
      <c r="D22" s="25" t="s">
        <v>27</v>
      </c>
      <c r="AR22" s="19"/>
    </row>
    <row r="23" spans="2:71" ht="16.5" customHeight="1">
      <c r="B23" s="19"/>
      <c r="E23" s="224" t="s">
        <v>1</v>
      </c>
      <c r="F23" s="224"/>
      <c r="G23" s="224"/>
      <c r="H23" s="224"/>
      <c r="I23" s="224"/>
      <c r="J23" s="224"/>
      <c r="K23" s="224"/>
      <c r="L23" s="224"/>
      <c r="M23" s="224"/>
      <c r="N23" s="224"/>
      <c r="O23" s="224"/>
      <c r="P23" s="224"/>
      <c r="Q23" s="224"/>
      <c r="R23" s="224"/>
      <c r="S23" s="224"/>
      <c r="T23" s="224"/>
      <c r="U23" s="224"/>
      <c r="V23" s="224"/>
      <c r="W23" s="224"/>
      <c r="X23" s="224"/>
      <c r="Y23" s="224"/>
      <c r="Z23" s="224"/>
      <c r="AA23" s="224"/>
      <c r="AB23" s="224"/>
      <c r="AC23" s="224"/>
      <c r="AD23" s="224"/>
      <c r="AE23" s="224"/>
      <c r="AF23" s="224"/>
      <c r="AG23" s="224"/>
      <c r="AH23" s="224"/>
      <c r="AI23" s="224"/>
      <c r="AJ23" s="224"/>
      <c r="AK23" s="224"/>
      <c r="AL23" s="224"/>
      <c r="AM23" s="224"/>
      <c r="AN23" s="224"/>
      <c r="AR23" s="19"/>
    </row>
    <row r="24" spans="2:71" ht="6.95" customHeight="1">
      <c r="B24" s="19"/>
      <c r="AR24" s="19"/>
    </row>
    <row r="25" spans="2:71" ht="6.95" customHeight="1">
      <c r="B25" s="19"/>
      <c r="D25" s="27"/>
      <c r="E25" s="27"/>
      <c r="F25" s="27"/>
      <c r="G25" s="27"/>
      <c r="H25" s="27"/>
      <c r="I25" s="27"/>
      <c r="J25" s="27"/>
      <c r="K25" s="27"/>
      <c r="L25" s="27"/>
      <c r="M25" s="27"/>
      <c r="N25" s="27"/>
      <c r="O25" s="27"/>
      <c r="P25" s="27"/>
      <c r="Q25" s="27"/>
      <c r="R25" s="27"/>
      <c r="S25" s="27"/>
      <c r="T25" s="27"/>
      <c r="U25" s="27"/>
      <c r="V25" s="27"/>
      <c r="W25" s="27"/>
      <c r="X25" s="27"/>
      <c r="Y25" s="27"/>
      <c r="Z25" s="27"/>
      <c r="AA25" s="27"/>
      <c r="AB25" s="27"/>
      <c r="AC25" s="27"/>
      <c r="AD25" s="27"/>
      <c r="AE25" s="27"/>
      <c r="AF25" s="27"/>
      <c r="AG25" s="27"/>
      <c r="AH25" s="27"/>
      <c r="AI25" s="27"/>
      <c r="AJ25" s="27"/>
      <c r="AK25" s="27"/>
      <c r="AL25" s="27"/>
      <c r="AM25" s="27"/>
      <c r="AN25" s="27"/>
      <c r="AO25" s="27"/>
      <c r="AR25" s="19"/>
    </row>
    <row r="26" spans="2:71" s="1" customFormat="1" ht="25.9" customHeight="1">
      <c r="B26" s="28"/>
      <c r="D26" s="29" t="s">
        <v>28</v>
      </c>
      <c r="E26" s="30"/>
      <c r="F26" s="30"/>
      <c r="G26" s="30"/>
      <c r="H26" s="30"/>
      <c r="I26" s="30"/>
      <c r="J26" s="30"/>
      <c r="K26" s="30"/>
      <c r="L26" s="30"/>
      <c r="M26" s="30"/>
      <c r="N26" s="30"/>
      <c r="O26" s="30"/>
      <c r="P26" s="30"/>
      <c r="Q26" s="30"/>
      <c r="R26" s="30"/>
      <c r="S26" s="30"/>
      <c r="T26" s="30"/>
      <c r="U26" s="30"/>
      <c r="V26" s="30"/>
      <c r="W26" s="30"/>
      <c r="X26" s="30"/>
      <c r="Y26" s="30"/>
      <c r="Z26" s="30"/>
      <c r="AA26" s="30"/>
      <c r="AB26" s="30"/>
      <c r="AC26" s="30"/>
      <c r="AD26" s="30"/>
      <c r="AE26" s="30"/>
      <c r="AF26" s="30"/>
      <c r="AG26" s="30"/>
      <c r="AH26" s="30"/>
      <c r="AI26" s="30"/>
      <c r="AJ26" s="30"/>
      <c r="AK26" s="225">
        <f>ROUND(AG94,2)</f>
        <v>248007.67999999999</v>
      </c>
      <c r="AL26" s="226"/>
      <c r="AM26" s="226"/>
      <c r="AN26" s="226"/>
      <c r="AO26" s="226"/>
      <c r="AR26" s="28"/>
    </row>
    <row r="27" spans="2:71" s="1" customFormat="1" ht="6.95" customHeight="1">
      <c r="B27" s="28"/>
      <c r="AR27" s="28"/>
    </row>
    <row r="28" spans="2:71" s="1" customFormat="1" ht="12.75">
      <c r="B28" s="28"/>
      <c r="L28" s="219" t="s">
        <v>29</v>
      </c>
      <c r="M28" s="219"/>
      <c r="N28" s="219"/>
      <c r="O28" s="219"/>
      <c r="P28" s="219"/>
      <c r="W28" s="219" t="s">
        <v>30</v>
      </c>
      <c r="X28" s="219"/>
      <c r="Y28" s="219"/>
      <c r="Z28" s="219"/>
      <c r="AA28" s="219"/>
      <c r="AB28" s="219"/>
      <c r="AC28" s="219"/>
      <c r="AD28" s="219"/>
      <c r="AE28" s="219"/>
      <c r="AK28" s="219" t="s">
        <v>31</v>
      </c>
      <c r="AL28" s="219"/>
      <c r="AM28" s="219"/>
      <c r="AN28" s="219"/>
      <c r="AO28" s="219"/>
      <c r="AR28" s="28"/>
    </row>
    <row r="29" spans="2:71" s="2" customFormat="1" ht="14.45" customHeight="1">
      <c r="B29" s="32"/>
      <c r="D29" s="25" t="s">
        <v>32</v>
      </c>
      <c r="F29" s="25" t="s">
        <v>33</v>
      </c>
      <c r="L29" s="218">
        <v>0.21</v>
      </c>
      <c r="M29" s="217"/>
      <c r="N29" s="217"/>
      <c r="O29" s="217"/>
      <c r="P29" s="217"/>
      <c r="W29" s="216">
        <f>ROUND(AZ94, 2)</f>
        <v>248007.67999999999</v>
      </c>
      <c r="X29" s="217"/>
      <c r="Y29" s="217"/>
      <c r="Z29" s="217"/>
      <c r="AA29" s="217"/>
      <c r="AB29" s="217"/>
      <c r="AC29" s="217"/>
      <c r="AD29" s="217"/>
      <c r="AE29" s="217"/>
      <c r="AK29" s="216">
        <f>ROUND(AV94, 2)</f>
        <v>52081.61</v>
      </c>
      <c r="AL29" s="217"/>
      <c r="AM29" s="217"/>
      <c r="AN29" s="217"/>
      <c r="AO29" s="217"/>
      <c r="AR29" s="32"/>
    </row>
    <row r="30" spans="2:71" s="2" customFormat="1" ht="14.45" customHeight="1">
      <c r="B30" s="32"/>
      <c r="F30" s="25" t="s">
        <v>34</v>
      </c>
      <c r="L30" s="218">
        <v>0.15</v>
      </c>
      <c r="M30" s="217"/>
      <c r="N30" s="217"/>
      <c r="O30" s="217"/>
      <c r="P30" s="217"/>
      <c r="W30" s="216">
        <f>ROUND(BA94, 2)</f>
        <v>0</v>
      </c>
      <c r="X30" s="217"/>
      <c r="Y30" s="217"/>
      <c r="Z30" s="217"/>
      <c r="AA30" s="217"/>
      <c r="AB30" s="217"/>
      <c r="AC30" s="217"/>
      <c r="AD30" s="217"/>
      <c r="AE30" s="217"/>
      <c r="AK30" s="216">
        <f>ROUND(AW94, 2)</f>
        <v>0</v>
      </c>
      <c r="AL30" s="217"/>
      <c r="AM30" s="217"/>
      <c r="AN30" s="217"/>
      <c r="AO30" s="217"/>
      <c r="AR30" s="32"/>
    </row>
    <row r="31" spans="2:71" s="2" customFormat="1" ht="14.45" hidden="1" customHeight="1">
      <c r="B31" s="32"/>
      <c r="F31" s="25" t="s">
        <v>35</v>
      </c>
      <c r="L31" s="218">
        <v>0.21</v>
      </c>
      <c r="M31" s="217"/>
      <c r="N31" s="217"/>
      <c r="O31" s="217"/>
      <c r="P31" s="217"/>
      <c r="W31" s="216">
        <f>ROUND(BB94, 2)</f>
        <v>0</v>
      </c>
      <c r="X31" s="217"/>
      <c r="Y31" s="217"/>
      <c r="Z31" s="217"/>
      <c r="AA31" s="217"/>
      <c r="AB31" s="217"/>
      <c r="AC31" s="217"/>
      <c r="AD31" s="217"/>
      <c r="AE31" s="217"/>
      <c r="AK31" s="216">
        <v>0</v>
      </c>
      <c r="AL31" s="217"/>
      <c r="AM31" s="217"/>
      <c r="AN31" s="217"/>
      <c r="AO31" s="217"/>
      <c r="AR31" s="32"/>
    </row>
    <row r="32" spans="2:71" s="2" customFormat="1" ht="14.45" hidden="1" customHeight="1">
      <c r="B32" s="32"/>
      <c r="F32" s="25" t="s">
        <v>36</v>
      </c>
      <c r="L32" s="218">
        <v>0.15</v>
      </c>
      <c r="M32" s="217"/>
      <c r="N32" s="217"/>
      <c r="O32" s="217"/>
      <c r="P32" s="217"/>
      <c r="W32" s="216">
        <f>ROUND(BC94, 2)</f>
        <v>0</v>
      </c>
      <c r="X32" s="217"/>
      <c r="Y32" s="217"/>
      <c r="Z32" s="217"/>
      <c r="AA32" s="217"/>
      <c r="AB32" s="217"/>
      <c r="AC32" s="217"/>
      <c r="AD32" s="217"/>
      <c r="AE32" s="217"/>
      <c r="AK32" s="216">
        <v>0</v>
      </c>
      <c r="AL32" s="217"/>
      <c r="AM32" s="217"/>
      <c r="AN32" s="217"/>
      <c r="AO32" s="217"/>
      <c r="AR32" s="32"/>
    </row>
    <row r="33" spans="2:44" s="2" customFormat="1" ht="14.45" hidden="1" customHeight="1">
      <c r="B33" s="32"/>
      <c r="F33" s="25" t="s">
        <v>37</v>
      </c>
      <c r="L33" s="218">
        <v>0</v>
      </c>
      <c r="M33" s="217"/>
      <c r="N33" s="217"/>
      <c r="O33" s="217"/>
      <c r="P33" s="217"/>
      <c r="W33" s="216">
        <f>ROUND(BD94, 2)</f>
        <v>0</v>
      </c>
      <c r="X33" s="217"/>
      <c r="Y33" s="217"/>
      <c r="Z33" s="217"/>
      <c r="AA33" s="217"/>
      <c r="AB33" s="217"/>
      <c r="AC33" s="217"/>
      <c r="AD33" s="217"/>
      <c r="AE33" s="217"/>
      <c r="AK33" s="216">
        <v>0</v>
      </c>
      <c r="AL33" s="217"/>
      <c r="AM33" s="217"/>
      <c r="AN33" s="217"/>
      <c r="AO33" s="217"/>
      <c r="AR33" s="32"/>
    </row>
    <row r="34" spans="2:44" s="1" customFormat="1" ht="6.95" customHeight="1">
      <c r="B34" s="28"/>
      <c r="AR34" s="28"/>
    </row>
    <row r="35" spans="2:44" s="1" customFormat="1" ht="25.9" customHeight="1">
      <c r="B35" s="28"/>
      <c r="C35" s="33"/>
      <c r="D35" s="34" t="s">
        <v>38</v>
      </c>
      <c r="E35" s="35"/>
      <c r="F35" s="35"/>
      <c r="G35" s="35"/>
      <c r="H35" s="35"/>
      <c r="I35" s="35"/>
      <c r="J35" s="35"/>
      <c r="K35" s="35"/>
      <c r="L35" s="35"/>
      <c r="M35" s="35"/>
      <c r="N35" s="35"/>
      <c r="O35" s="35"/>
      <c r="P35" s="35"/>
      <c r="Q35" s="35"/>
      <c r="R35" s="35"/>
      <c r="S35" s="35"/>
      <c r="T35" s="36" t="s">
        <v>39</v>
      </c>
      <c r="U35" s="35"/>
      <c r="V35" s="35"/>
      <c r="W35" s="35"/>
      <c r="X35" s="212" t="s">
        <v>40</v>
      </c>
      <c r="Y35" s="213"/>
      <c r="Z35" s="213"/>
      <c r="AA35" s="213"/>
      <c r="AB35" s="213"/>
      <c r="AC35" s="35"/>
      <c r="AD35" s="35"/>
      <c r="AE35" s="35"/>
      <c r="AF35" s="35"/>
      <c r="AG35" s="35"/>
      <c r="AH35" s="35"/>
      <c r="AI35" s="35"/>
      <c r="AJ35" s="35"/>
      <c r="AK35" s="214">
        <f>SUM(AK26:AK33)</f>
        <v>300089.28999999998</v>
      </c>
      <c r="AL35" s="213"/>
      <c r="AM35" s="213"/>
      <c r="AN35" s="213"/>
      <c r="AO35" s="215"/>
      <c r="AP35" s="33"/>
      <c r="AQ35" s="33"/>
      <c r="AR35" s="28"/>
    </row>
    <row r="36" spans="2:44" s="1" customFormat="1" ht="6.95" customHeight="1">
      <c r="B36" s="28"/>
      <c r="AR36" s="28"/>
    </row>
    <row r="37" spans="2:44" s="1" customFormat="1" ht="14.45" customHeight="1">
      <c r="B37" s="28"/>
      <c r="AR37" s="28"/>
    </row>
    <row r="38" spans="2:44" ht="14.45" customHeight="1">
      <c r="B38" s="19"/>
      <c r="AR38" s="19"/>
    </row>
    <row r="39" spans="2:44" ht="14.45" customHeight="1">
      <c r="B39" s="19"/>
      <c r="AR39" s="19"/>
    </row>
    <row r="40" spans="2:44" ht="14.45" customHeight="1">
      <c r="B40" s="19"/>
      <c r="AR40" s="19"/>
    </row>
    <row r="41" spans="2:44" ht="14.45" customHeight="1">
      <c r="B41" s="19"/>
      <c r="AR41" s="19"/>
    </row>
    <row r="42" spans="2:44" ht="14.45" customHeight="1">
      <c r="B42" s="19"/>
      <c r="AR42" s="19"/>
    </row>
    <row r="43" spans="2:44" ht="14.45" customHeight="1">
      <c r="B43" s="19"/>
      <c r="AR43" s="19"/>
    </row>
    <row r="44" spans="2:44" ht="14.45" customHeight="1">
      <c r="B44" s="19"/>
      <c r="AR44" s="19"/>
    </row>
    <row r="45" spans="2:44" ht="14.45" customHeight="1">
      <c r="B45" s="19"/>
      <c r="AR45" s="19"/>
    </row>
    <row r="46" spans="2:44" ht="14.45" customHeight="1">
      <c r="B46" s="19"/>
      <c r="AR46" s="19"/>
    </row>
    <row r="47" spans="2:44" ht="14.45" customHeight="1">
      <c r="B47" s="19"/>
      <c r="AR47" s="19"/>
    </row>
    <row r="48" spans="2:44" ht="14.45" customHeight="1">
      <c r="B48" s="19"/>
      <c r="AR48" s="19"/>
    </row>
    <row r="49" spans="2:44" s="1" customFormat="1" ht="14.45" customHeight="1">
      <c r="B49" s="28"/>
      <c r="D49" s="37" t="s">
        <v>41</v>
      </c>
      <c r="E49" s="38"/>
      <c r="F49" s="38"/>
      <c r="G49" s="38"/>
      <c r="H49" s="38"/>
      <c r="I49" s="38"/>
      <c r="J49" s="38"/>
      <c r="K49" s="38"/>
      <c r="L49" s="38"/>
      <c r="M49" s="38"/>
      <c r="N49" s="38"/>
      <c r="O49" s="38"/>
      <c r="P49" s="38"/>
      <c r="Q49" s="38"/>
      <c r="R49" s="38"/>
      <c r="S49" s="38"/>
      <c r="T49" s="38"/>
      <c r="U49" s="38"/>
      <c r="V49" s="38"/>
      <c r="W49" s="38"/>
      <c r="X49" s="38"/>
      <c r="Y49" s="38"/>
      <c r="Z49" s="38"/>
      <c r="AA49" s="38"/>
      <c r="AB49" s="38"/>
      <c r="AC49" s="38"/>
      <c r="AD49" s="38"/>
      <c r="AE49" s="38"/>
      <c r="AF49" s="38"/>
      <c r="AG49" s="38"/>
      <c r="AH49" s="37" t="s">
        <v>42</v>
      </c>
      <c r="AI49" s="38"/>
      <c r="AJ49" s="38"/>
      <c r="AK49" s="38"/>
      <c r="AL49" s="38"/>
      <c r="AM49" s="38"/>
      <c r="AN49" s="38"/>
      <c r="AO49" s="38"/>
      <c r="AR49" s="28"/>
    </row>
    <row r="50" spans="2:44">
      <c r="B50" s="19"/>
      <c r="AR50" s="19"/>
    </row>
    <row r="51" spans="2:44">
      <c r="B51" s="19"/>
      <c r="AR51" s="19"/>
    </row>
    <row r="52" spans="2:44">
      <c r="B52" s="19"/>
      <c r="AR52" s="19"/>
    </row>
    <row r="53" spans="2:44">
      <c r="B53" s="19"/>
      <c r="AR53" s="19"/>
    </row>
    <row r="54" spans="2:44">
      <c r="B54" s="19"/>
      <c r="AR54" s="19"/>
    </row>
    <row r="55" spans="2:44">
      <c r="B55" s="19"/>
      <c r="AR55" s="19"/>
    </row>
    <row r="56" spans="2:44">
      <c r="B56" s="19"/>
      <c r="AR56" s="19"/>
    </row>
    <row r="57" spans="2:44">
      <c r="B57" s="19"/>
      <c r="AR57" s="19"/>
    </row>
    <row r="58" spans="2:44">
      <c r="B58" s="19"/>
      <c r="AR58" s="19"/>
    </row>
    <row r="59" spans="2:44">
      <c r="B59" s="19"/>
      <c r="AR59" s="19"/>
    </row>
    <row r="60" spans="2:44" s="1" customFormat="1" ht="12.75">
      <c r="B60" s="28"/>
      <c r="D60" s="39" t="s">
        <v>43</v>
      </c>
      <c r="E60" s="30"/>
      <c r="F60" s="30"/>
      <c r="G60" s="30"/>
      <c r="H60" s="30"/>
      <c r="I60" s="30"/>
      <c r="J60" s="30"/>
      <c r="K60" s="30"/>
      <c r="L60" s="30"/>
      <c r="M60" s="30"/>
      <c r="N60" s="30"/>
      <c r="O60" s="30"/>
      <c r="P60" s="30"/>
      <c r="Q60" s="30"/>
      <c r="R60" s="30"/>
      <c r="S60" s="30"/>
      <c r="T60" s="30"/>
      <c r="U60" s="30"/>
      <c r="V60" s="39" t="s">
        <v>44</v>
      </c>
      <c r="W60" s="30"/>
      <c r="X60" s="30"/>
      <c r="Y60" s="30"/>
      <c r="Z60" s="30"/>
      <c r="AA60" s="30"/>
      <c r="AB60" s="30"/>
      <c r="AC60" s="30"/>
      <c r="AD60" s="30"/>
      <c r="AE60" s="30"/>
      <c r="AF60" s="30"/>
      <c r="AG60" s="30"/>
      <c r="AH60" s="39" t="s">
        <v>43</v>
      </c>
      <c r="AI60" s="30"/>
      <c r="AJ60" s="30"/>
      <c r="AK60" s="30"/>
      <c r="AL60" s="30"/>
      <c r="AM60" s="39" t="s">
        <v>44</v>
      </c>
      <c r="AN60" s="30"/>
      <c r="AO60" s="30"/>
      <c r="AR60" s="28"/>
    </row>
    <row r="61" spans="2:44">
      <c r="B61" s="19"/>
      <c r="AR61" s="19"/>
    </row>
    <row r="62" spans="2:44">
      <c r="B62" s="19"/>
      <c r="AR62" s="19"/>
    </row>
    <row r="63" spans="2:44">
      <c r="B63" s="19"/>
      <c r="AR63" s="19"/>
    </row>
    <row r="64" spans="2:44" s="1" customFormat="1" ht="12.75">
      <c r="B64" s="28"/>
      <c r="D64" s="37" t="s">
        <v>45</v>
      </c>
      <c r="E64" s="38"/>
      <c r="F64" s="38"/>
      <c r="G64" s="38"/>
      <c r="H64" s="38"/>
      <c r="I64" s="38"/>
      <c r="J64" s="38"/>
      <c r="K64" s="38"/>
      <c r="L64" s="38"/>
      <c r="M64" s="38"/>
      <c r="N64" s="38"/>
      <c r="O64" s="38"/>
      <c r="P64" s="38"/>
      <c r="Q64" s="38"/>
      <c r="R64" s="38"/>
      <c r="S64" s="38"/>
      <c r="T64" s="38"/>
      <c r="U64" s="38"/>
      <c r="V64" s="38"/>
      <c r="W64" s="38"/>
      <c r="X64" s="38"/>
      <c r="Y64" s="38"/>
      <c r="Z64" s="38"/>
      <c r="AA64" s="38"/>
      <c r="AB64" s="38"/>
      <c r="AC64" s="38"/>
      <c r="AD64" s="38"/>
      <c r="AE64" s="38"/>
      <c r="AF64" s="38"/>
      <c r="AG64" s="38"/>
      <c r="AH64" s="37" t="s">
        <v>46</v>
      </c>
      <c r="AI64" s="38"/>
      <c r="AJ64" s="38"/>
      <c r="AK64" s="38"/>
      <c r="AL64" s="38"/>
      <c r="AM64" s="38"/>
      <c r="AN64" s="38"/>
      <c r="AO64" s="38"/>
      <c r="AR64" s="28"/>
    </row>
    <row r="65" spans="2:44">
      <c r="B65" s="19"/>
      <c r="AR65" s="19"/>
    </row>
    <row r="66" spans="2:44">
      <c r="B66" s="19"/>
      <c r="AR66" s="19"/>
    </row>
    <row r="67" spans="2:44">
      <c r="B67" s="19"/>
      <c r="AR67" s="19"/>
    </row>
    <row r="68" spans="2:44">
      <c r="B68" s="19"/>
      <c r="AR68" s="19"/>
    </row>
    <row r="69" spans="2:44">
      <c r="B69" s="19"/>
      <c r="AR69" s="19"/>
    </row>
    <row r="70" spans="2:44">
      <c r="B70" s="19"/>
      <c r="AR70" s="19"/>
    </row>
    <row r="71" spans="2:44">
      <c r="B71" s="19"/>
      <c r="AR71" s="19"/>
    </row>
    <row r="72" spans="2:44">
      <c r="B72" s="19"/>
      <c r="AR72" s="19"/>
    </row>
    <row r="73" spans="2:44">
      <c r="B73" s="19"/>
      <c r="AR73" s="19"/>
    </row>
    <row r="74" spans="2:44">
      <c r="B74" s="19"/>
      <c r="AR74" s="19"/>
    </row>
    <row r="75" spans="2:44" s="1" customFormat="1" ht="12.75">
      <c r="B75" s="28"/>
      <c r="D75" s="39" t="s">
        <v>43</v>
      </c>
      <c r="E75" s="30"/>
      <c r="F75" s="30"/>
      <c r="G75" s="30"/>
      <c r="H75" s="30"/>
      <c r="I75" s="30"/>
      <c r="J75" s="30"/>
      <c r="K75" s="30"/>
      <c r="L75" s="30"/>
      <c r="M75" s="30"/>
      <c r="N75" s="30"/>
      <c r="O75" s="30"/>
      <c r="P75" s="30"/>
      <c r="Q75" s="30"/>
      <c r="R75" s="30"/>
      <c r="S75" s="30"/>
      <c r="T75" s="30"/>
      <c r="U75" s="30"/>
      <c r="V75" s="39" t="s">
        <v>44</v>
      </c>
      <c r="W75" s="30"/>
      <c r="X75" s="30"/>
      <c r="Y75" s="30"/>
      <c r="Z75" s="30"/>
      <c r="AA75" s="30"/>
      <c r="AB75" s="30"/>
      <c r="AC75" s="30"/>
      <c r="AD75" s="30"/>
      <c r="AE75" s="30"/>
      <c r="AF75" s="30"/>
      <c r="AG75" s="30"/>
      <c r="AH75" s="39" t="s">
        <v>43</v>
      </c>
      <c r="AI75" s="30"/>
      <c r="AJ75" s="30"/>
      <c r="AK75" s="30"/>
      <c r="AL75" s="30"/>
      <c r="AM75" s="39" t="s">
        <v>44</v>
      </c>
      <c r="AN75" s="30"/>
      <c r="AO75" s="30"/>
      <c r="AR75" s="28"/>
    </row>
    <row r="76" spans="2:44" s="1" customFormat="1">
      <c r="B76" s="28"/>
      <c r="AR76" s="28"/>
    </row>
    <row r="77" spans="2:44" s="1" customFormat="1" ht="6.95" customHeight="1">
      <c r="B77" s="40"/>
      <c r="C77" s="41"/>
      <c r="D77" s="41"/>
      <c r="E77" s="41"/>
      <c r="F77" s="41"/>
      <c r="G77" s="41"/>
      <c r="H77" s="41"/>
      <c r="I77" s="41"/>
      <c r="J77" s="41"/>
      <c r="K77" s="41"/>
      <c r="L77" s="41"/>
      <c r="M77" s="41"/>
      <c r="N77" s="41"/>
      <c r="O77" s="41"/>
      <c r="P77" s="41"/>
      <c r="Q77" s="41"/>
      <c r="R77" s="41"/>
      <c r="S77" s="41"/>
      <c r="T77" s="41"/>
      <c r="U77" s="41"/>
      <c r="V77" s="41"/>
      <c r="W77" s="41"/>
      <c r="X77" s="41"/>
      <c r="Y77" s="41"/>
      <c r="Z77" s="41"/>
      <c r="AA77" s="41"/>
      <c r="AB77" s="41"/>
      <c r="AC77" s="41"/>
      <c r="AD77" s="41"/>
      <c r="AE77" s="41"/>
      <c r="AF77" s="41"/>
      <c r="AG77" s="41"/>
      <c r="AH77" s="41"/>
      <c r="AI77" s="41"/>
      <c r="AJ77" s="41"/>
      <c r="AK77" s="41"/>
      <c r="AL77" s="41"/>
      <c r="AM77" s="41"/>
      <c r="AN77" s="41"/>
      <c r="AO77" s="41"/>
      <c r="AP77" s="41"/>
      <c r="AQ77" s="41"/>
      <c r="AR77" s="28"/>
    </row>
    <row r="81" spans="1:91" s="1" customFormat="1" ht="6.95" customHeight="1">
      <c r="B81" s="42"/>
      <c r="C81" s="43"/>
      <c r="D81" s="43"/>
      <c r="E81" s="43"/>
      <c r="F81" s="43"/>
      <c r="G81" s="43"/>
      <c r="H81" s="43"/>
      <c r="I81" s="43"/>
      <c r="J81" s="43"/>
      <c r="K81" s="43"/>
      <c r="L81" s="43"/>
      <c r="M81" s="43"/>
      <c r="N81" s="43"/>
      <c r="O81" s="43"/>
      <c r="P81" s="43"/>
      <c r="Q81" s="43"/>
      <c r="R81" s="43"/>
      <c r="S81" s="43"/>
      <c r="T81" s="43"/>
      <c r="U81" s="43"/>
      <c r="V81" s="43"/>
      <c r="W81" s="43"/>
      <c r="X81" s="43"/>
      <c r="Y81" s="43"/>
      <c r="Z81" s="43"/>
      <c r="AA81" s="43"/>
      <c r="AB81" s="43"/>
      <c r="AC81" s="43"/>
      <c r="AD81" s="43"/>
      <c r="AE81" s="43"/>
      <c r="AF81" s="43"/>
      <c r="AG81" s="43"/>
      <c r="AH81" s="43"/>
      <c r="AI81" s="43"/>
      <c r="AJ81" s="43"/>
      <c r="AK81" s="43"/>
      <c r="AL81" s="43"/>
      <c r="AM81" s="43"/>
      <c r="AN81" s="43"/>
      <c r="AO81" s="43"/>
      <c r="AP81" s="43"/>
      <c r="AQ81" s="43"/>
      <c r="AR81" s="28"/>
    </row>
    <row r="82" spans="1:91" s="1" customFormat="1" ht="24.95" customHeight="1">
      <c r="B82" s="28"/>
      <c r="C82" s="20" t="s">
        <v>47</v>
      </c>
      <c r="AR82" s="28"/>
    </row>
    <row r="83" spans="1:91" s="1" customFormat="1" ht="6.95" customHeight="1">
      <c r="B83" s="28"/>
      <c r="AR83" s="28"/>
    </row>
    <row r="84" spans="1:91" s="3" customFormat="1" ht="12" customHeight="1">
      <c r="B84" s="44"/>
      <c r="C84" s="25" t="s">
        <v>12</v>
      </c>
      <c r="L84" s="3" t="str">
        <f>K5</f>
        <v>09</v>
      </c>
      <c r="AR84" s="44"/>
    </row>
    <row r="85" spans="1:91" s="4" customFormat="1" ht="36.950000000000003" customHeight="1">
      <c r="B85" s="45"/>
      <c r="C85" s="46" t="s">
        <v>14</v>
      </c>
      <c r="L85" s="237" t="str">
        <f>K6</f>
        <v>Náměstí Míru ZL 32</v>
      </c>
      <c r="M85" s="238"/>
      <c r="N85" s="238"/>
      <c r="O85" s="238"/>
      <c r="P85" s="238"/>
      <c r="Q85" s="238"/>
      <c r="R85" s="238"/>
      <c r="S85" s="238"/>
      <c r="T85" s="238"/>
      <c r="U85" s="238"/>
      <c r="V85" s="238"/>
      <c r="W85" s="238"/>
      <c r="X85" s="238"/>
      <c r="Y85" s="238"/>
      <c r="Z85" s="238"/>
      <c r="AA85" s="238"/>
      <c r="AB85" s="238"/>
      <c r="AC85" s="238"/>
      <c r="AD85" s="238"/>
      <c r="AE85" s="238"/>
      <c r="AF85" s="238"/>
      <c r="AG85" s="238"/>
      <c r="AH85" s="238"/>
      <c r="AI85" s="238"/>
      <c r="AJ85" s="238"/>
      <c r="AK85" s="238"/>
      <c r="AL85" s="238"/>
      <c r="AM85" s="238"/>
      <c r="AN85" s="238"/>
      <c r="AO85" s="238"/>
      <c r="AR85" s="45"/>
    </row>
    <row r="86" spans="1:91" s="1" customFormat="1" ht="6.95" customHeight="1">
      <c r="B86" s="28"/>
      <c r="AR86" s="28"/>
    </row>
    <row r="87" spans="1:91" s="1" customFormat="1" ht="12" customHeight="1">
      <c r="B87" s="28"/>
      <c r="C87" s="25" t="s">
        <v>17</v>
      </c>
      <c r="L87" s="47" t="str">
        <f>IF(K8="","",K8)</f>
        <v xml:space="preserve"> </v>
      </c>
      <c r="AI87" s="25" t="s">
        <v>19</v>
      </c>
      <c r="AM87" s="239">
        <f>IF(AN8= "","",AN8)</f>
        <v>43599</v>
      </c>
      <c r="AN87" s="239"/>
      <c r="AR87" s="28"/>
    </row>
    <row r="88" spans="1:91" s="1" customFormat="1" ht="6.95" customHeight="1">
      <c r="B88" s="28"/>
      <c r="AR88" s="28"/>
    </row>
    <row r="89" spans="1:91" s="1" customFormat="1" ht="15.2" customHeight="1">
      <c r="B89" s="28"/>
      <c r="C89" s="25" t="s">
        <v>20</v>
      </c>
      <c r="L89" s="3" t="str">
        <f>IF(E11= "","",E11)</f>
        <v xml:space="preserve"> </v>
      </c>
      <c r="AI89" s="25" t="s">
        <v>24</v>
      </c>
      <c r="AM89" s="240" t="str">
        <f>IF(E17="","",E17)</f>
        <v xml:space="preserve"> </v>
      </c>
      <c r="AN89" s="241"/>
      <c r="AO89" s="241"/>
      <c r="AP89" s="241"/>
      <c r="AR89" s="28"/>
      <c r="AS89" s="242" t="s">
        <v>48</v>
      </c>
      <c r="AT89" s="243"/>
      <c r="AU89" s="49"/>
      <c r="AV89" s="49"/>
      <c r="AW89" s="49"/>
      <c r="AX89" s="49"/>
      <c r="AY89" s="49"/>
      <c r="AZ89" s="49"/>
      <c r="BA89" s="49"/>
      <c r="BB89" s="49"/>
      <c r="BC89" s="49"/>
      <c r="BD89" s="50"/>
    </row>
    <row r="90" spans="1:91" s="1" customFormat="1" ht="15.2" customHeight="1">
      <c r="B90" s="28"/>
      <c r="C90" s="25" t="s">
        <v>23</v>
      </c>
      <c r="L90" s="3" t="str">
        <f>IF(E14="","",E14)</f>
        <v xml:space="preserve"> </v>
      </c>
      <c r="AI90" s="25" t="s">
        <v>26</v>
      </c>
      <c r="AM90" s="240" t="str">
        <f>IF(E20="","",E20)</f>
        <v xml:space="preserve"> </v>
      </c>
      <c r="AN90" s="241"/>
      <c r="AO90" s="241"/>
      <c r="AP90" s="241"/>
      <c r="AR90" s="28"/>
      <c r="AS90" s="244"/>
      <c r="AT90" s="245"/>
      <c r="AU90" s="51"/>
      <c r="AV90" s="51"/>
      <c r="AW90" s="51"/>
      <c r="AX90" s="51"/>
      <c r="AY90" s="51"/>
      <c r="AZ90" s="51"/>
      <c r="BA90" s="51"/>
      <c r="BB90" s="51"/>
      <c r="BC90" s="51"/>
      <c r="BD90" s="52"/>
    </row>
    <row r="91" spans="1:91" s="1" customFormat="1" ht="10.9" customHeight="1">
      <c r="B91" s="28"/>
      <c r="AR91" s="28"/>
      <c r="AS91" s="244"/>
      <c r="AT91" s="245"/>
      <c r="AU91" s="51"/>
      <c r="AV91" s="51"/>
      <c r="AW91" s="51"/>
      <c r="AX91" s="51"/>
      <c r="AY91" s="51"/>
      <c r="AZ91" s="51"/>
      <c r="BA91" s="51"/>
      <c r="BB91" s="51"/>
      <c r="BC91" s="51"/>
      <c r="BD91" s="52"/>
    </row>
    <row r="92" spans="1:91" s="1" customFormat="1" ht="29.25" customHeight="1">
      <c r="B92" s="28"/>
      <c r="C92" s="227" t="s">
        <v>49</v>
      </c>
      <c r="D92" s="228"/>
      <c r="E92" s="228"/>
      <c r="F92" s="228"/>
      <c r="G92" s="228"/>
      <c r="H92" s="53"/>
      <c r="I92" s="229" t="s">
        <v>50</v>
      </c>
      <c r="J92" s="228"/>
      <c r="K92" s="228"/>
      <c r="L92" s="228"/>
      <c r="M92" s="228"/>
      <c r="N92" s="228"/>
      <c r="O92" s="228"/>
      <c r="P92" s="228"/>
      <c r="Q92" s="228"/>
      <c r="R92" s="228"/>
      <c r="S92" s="228"/>
      <c r="T92" s="228"/>
      <c r="U92" s="228"/>
      <c r="V92" s="228"/>
      <c r="W92" s="228"/>
      <c r="X92" s="228"/>
      <c r="Y92" s="228"/>
      <c r="Z92" s="228"/>
      <c r="AA92" s="228"/>
      <c r="AB92" s="228"/>
      <c r="AC92" s="228"/>
      <c r="AD92" s="228"/>
      <c r="AE92" s="228"/>
      <c r="AF92" s="228"/>
      <c r="AG92" s="230" t="s">
        <v>51</v>
      </c>
      <c r="AH92" s="228"/>
      <c r="AI92" s="228"/>
      <c r="AJ92" s="228"/>
      <c r="AK92" s="228"/>
      <c r="AL92" s="228"/>
      <c r="AM92" s="228"/>
      <c r="AN92" s="229" t="s">
        <v>52</v>
      </c>
      <c r="AO92" s="228"/>
      <c r="AP92" s="231"/>
      <c r="AQ92" s="54" t="s">
        <v>53</v>
      </c>
      <c r="AR92" s="28"/>
      <c r="AS92" s="55" t="s">
        <v>54</v>
      </c>
      <c r="AT92" s="56" t="s">
        <v>55</v>
      </c>
      <c r="AU92" s="56" t="s">
        <v>56</v>
      </c>
      <c r="AV92" s="56" t="s">
        <v>57</v>
      </c>
      <c r="AW92" s="56" t="s">
        <v>58</v>
      </c>
      <c r="AX92" s="56" t="s">
        <v>59</v>
      </c>
      <c r="AY92" s="56" t="s">
        <v>60</v>
      </c>
      <c r="AZ92" s="56" t="s">
        <v>61</v>
      </c>
      <c r="BA92" s="56" t="s">
        <v>62</v>
      </c>
      <c r="BB92" s="56" t="s">
        <v>63</v>
      </c>
      <c r="BC92" s="56" t="s">
        <v>64</v>
      </c>
      <c r="BD92" s="57" t="s">
        <v>65</v>
      </c>
    </row>
    <row r="93" spans="1:91" s="1" customFormat="1" ht="10.9" customHeight="1">
      <c r="B93" s="28"/>
      <c r="AR93" s="28"/>
      <c r="AS93" s="58"/>
      <c r="AT93" s="49"/>
      <c r="AU93" s="49"/>
      <c r="AV93" s="49"/>
      <c r="AW93" s="49"/>
      <c r="AX93" s="49"/>
      <c r="AY93" s="49"/>
      <c r="AZ93" s="49"/>
      <c r="BA93" s="49"/>
      <c r="BB93" s="49"/>
      <c r="BC93" s="49"/>
      <c r="BD93" s="50"/>
    </row>
    <row r="94" spans="1:91" s="5" customFormat="1" ht="32.450000000000003" customHeight="1">
      <c r="B94" s="59"/>
      <c r="C94" s="60" t="s">
        <v>66</v>
      </c>
      <c r="D94" s="61"/>
      <c r="E94" s="61"/>
      <c r="F94" s="61"/>
      <c r="G94" s="61"/>
      <c r="H94" s="61"/>
      <c r="I94" s="61"/>
      <c r="J94" s="61"/>
      <c r="K94" s="61"/>
      <c r="L94" s="61"/>
      <c r="M94" s="61"/>
      <c r="N94" s="61"/>
      <c r="O94" s="61"/>
      <c r="P94" s="61"/>
      <c r="Q94" s="61"/>
      <c r="R94" s="61"/>
      <c r="S94" s="61"/>
      <c r="T94" s="61"/>
      <c r="U94" s="61"/>
      <c r="V94" s="61"/>
      <c r="W94" s="61"/>
      <c r="X94" s="61"/>
      <c r="Y94" s="61"/>
      <c r="Z94" s="61"/>
      <c r="AA94" s="61"/>
      <c r="AB94" s="61"/>
      <c r="AC94" s="61"/>
      <c r="AD94" s="61"/>
      <c r="AE94" s="61"/>
      <c r="AF94" s="61"/>
      <c r="AG94" s="235">
        <f>ROUND(AG95,2)</f>
        <v>248007.67999999999</v>
      </c>
      <c r="AH94" s="235"/>
      <c r="AI94" s="235"/>
      <c r="AJ94" s="235"/>
      <c r="AK94" s="235"/>
      <c r="AL94" s="235"/>
      <c r="AM94" s="235"/>
      <c r="AN94" s="236">
        <f>SUM(AG94,AT94)</f>
        <v>300089.28999999998</v>
      </c>
      <c r="AO94" s="236"/>
      <c r="AP94" s="236"/>
      <c r="AQ94" s="63" t="s">
        <v>1</v>
      </c>
      <c r="AR94" s="59"/>
      <c r="AS94" s="64">
        <f>ROUND(AS95,2)</f>
        <v>0</v>
      </c>
      <c r="AT94" s="65">
        <f>ROUND(SUM(AV94:AW94),2)</f>
        <v>52081.61</v>
      </c>
      <c r="AU94" s="66">
        <f>ROUND(AU95,5)</f>
        <v>292.65978000000001</v>
      </c>
      <c r="AV94" s="65">
        <f>ROUND(AZ94*L29,2)</f>
        <v>52081.61</v>
      </c>
      <c r="AW94" s="65">
        <f>ROUND(BA94*L30,2)</f>
        <v>0</v>
      </c>
      <c r="AX94" s="65">
        <f>ROUND(BB94*L29,2)</f>
        <v>0</v>
      </c>
      <c r="AY94" s="65">
        <f>ROUND(BC94*L30,2)</f>
        <v>0</v>
      </c>
      <c r="AZ94" s="65">
        <f>ROUND(AZ95,2)</f>
        <v>248007.67999999999</v>
      </c>
      <c r="BA94" s="65">
        <f>ROUND(BA95,2)</f>
        <v>0</v>
      </c>
      <c r="BB94" s="65">
        <f>ROUND(BB95,2)</f>
        <v>0</v>
      </c>
      <c r="BC94" s="65">
        <f>ROUND(BC95,2)</f>
        <v>0</v>
      </c>
      <c r="BD94" s="67">
        <f>ROUND(BD95,2)</f>
        <v>0</v>
      </c>
      <c r="BS94" s="68" t="s">
        <v>67</v>
      </c>
      <c r="BT94" s="68" t="s">
        <v>68</v>
      </c>
      <c r="BU94" s="69" t="s">
        <v>69</v>
      </c>
      <c r="BV94" s="68" t="s">
        <v>70</v>
      </c>
      <c r="BW94" s="68" t="s">
        <v>4</v>
      </c>
      <c r="BX94" s="68" t="s">
        <v>71</v>
      </c>
      <c r="CL94" s="68" t="s">
        <v>1</v>
      </c>
    </row>
    <row r="95" spans="1:91" s="6" customFormat="1" ht="27" customHeight="1">
      <c r="A95" s="70" t="s">
        <v>72</v>
      </c>
      <c r="B95" s="71"/>
      <c r="C95" s="72"/>
      <c r="D95" s="234" t="s">
        <v>73</v>
      </c>
      <c r="E95" s="234"/>
      <c r="F95" s="234"/>
      <c r="G95" s="234"/>
      <c r="H95" s="234"/>
      <c r="I95" s="73"/>
      <c r="J95" s="234" t="s">
        <v>74</v>
      </c>
      <c r="K95" s="234"/>
      <c r="L95" s="234"/>
      <c r="M95" s="234"/>
      <c r="N95" s="234"/>
      <c r="O95" s="234"/>
      <c r="P95" s="234"/>
      <c r="Q95" s="234"/>
      <c r="R95" s="234"/>
      <c r="S95" s="234"/>
      <c r="T95" s="234"/>
      <c r="U95" s="234"/>
      <c r="V95" s="234"/>
      <c r="W95" s="234"/>
      <c r="X95" s="234"/>
      <c r="Y95" s="234"/>
      <c r="Z95" s="234"/>
      <c r="AA95" s="234"/>
      <c r="AB95" s="234"/>
      <c r="AC95" s="234"/>
      <c r="AD95" s="234"/>
      <c r="AE95" s="234"/>
      <c r="AF95" s="234"/>
      <c r="AG95" s="232">
        <f>'ZL 32 - Podchycování - ...'!J30</f>
        <v>248007.67999999999</v>
      </c>
      <c r="AH95" s="233"/>
      <c r="AI95" s="233"/>
      <c r="AJ95" s="233"/>
      <c r="AK95" s="233"/>
      <c r="AL95" s="233"/>
      <c r="AM95" s="233"/>
      <c r="AN95" s="232">
        <f>SUM(AG95,AT95)</f>
        <v>300089.28999999998</v>
      </c>
      <c r="AO95" s="233"/>
      <c r="AP95" s="233"/>
      <c r="AQ95" s="74" t="s">
        <v>75</v>
      </c>
      <c r="AR95" s="71"/>
      <c r="AS95" s="75">
        <v>0</v>
      </c>
      <c r="AT95" s="76">
        <f>ROUND(SUM(AV95:AW95),2)</f>
        <v>52081.61</v>
      </c>
      <c r="AU95" s="77">
        <f>'ZL 32 - Podchycování - ...'!P128</f>
        <v>292.65977900000001</v>
      </c>
      <c r="AV95" s="76">
        <f>'ZL 32 - Podchycování - ...'!J33</f>
        <v>52081.61</v>
      </c>
      <c r="AW95" s="76">
        <f>'ZL 32 - Podchycování - ...'!J34</f>
        <v>0</v>
      </c>
      <c r="AX95" s="76">
        <f>'ZL 32 - Podchycování - ...'!J35</f>
        <v>0</v>
      </c>
      <c r="AY95" s="76">
        <f>'ZL 32 - Podchycování - ...'!J36</f>
        <v>0</v>
      </c>
      <c r="AZ95" s="76">
        <f>'ZL 32 - Podchycování - ...'!F33</f>
        <v>248007.67999999999</v>
      </c>
      <c r="BA95" s="76">
        <f>'ZL 32 - Podchycování - ...'!F34</f>
        <v>0</v>
      </c>
      <c r="BB95" s="76">
        <f>'ZL 32 - Podchycování - ...'!F35</f>
        <v>0</v>
      </c>
      <c r="BC95" s="76">
        <f>'ZL 32 - Podchycování - ...'!F36</f>
        <v>0</v>
      </c>
      <c r="BD95" s="78">
        <f>'ZL 32 - Podchycování - ...'!F37</f>
        <v>0</v>
      </c>
      <c r="BT95" s="79" t="s">
        <v>76</v>
      </c>
      <c r="BV95" s="79" t="s">
        <v>70</v>
      </c>
      <c r="BW95" s="79" t="s">
        <v>77</v>
      </c>
      <c r="BX95" s="79" t="s">
        <v>4</v>
      </c>
      <c r="CL95" s="79" t="s">
        <v>1</v>
      </c>
      <c r="CM95" s="79" t="s">
        <v>78</v>
      </c>
    </row>
    <row r="96" spans="1:91" s="1" customFormat="1" ht="30" customHeight="1">
      <c r="B96" s="28"/>
      <c r="AR96" s="28"/>
    </row>
    <row r="97" spans="2:44" s="1" customFormat="1" ht="6.95" customHeight="1">
      <c r="B97" s="40"/>
      <c r="C97" s="41"/>
      <c r="D97" s="41"/>
      <c r="E97" s="41"/>
      <c r="F97" s="41"/>
      <c r="G97" s="41"/>
      <c r="H97" s="41"/>
      <c r="I97" s="41"/>
      <c r="J97" s="41"/>
      <c r="K97" s="41"/>
      <c r="L97" s="41"/>
      <c r="M97" s="41"/>
      <c r="N97" s="41"/>
      <c r="O97" s="41"/>
      <c r="P97" s="41"/>
      <c r="Q97" s="41"/>
      <c r="R97" s="41"/>
      <c r="S97" s="41"/>
      <c r="T97" s="41"/>
      <c r="U97" s="41"/>
      <c r="V97" s="41"/>
      <c r="W97" s="41"/>
      <c r="X97" s="41"/>
      <c r="Y97" s="41"/>
      <c r="Z97" s="41"/>
      <c r="AA97" s="41"/>
      <c r="AB97" s="41"/>
      <c r="AC97" s="41"/>
      <c r="AD97" s="41"/>
      <c r="AE97" s="41"/>
      <c r="AF97" s="41"/>
      <c r="AG97" s="41"/>
      <c r="AH97" s="41"/>
      <c r="AI97" s="41"/>
      <c r="AJ97" s="41"/>
      <c r="AK97" s="41"/>
      <c r="AL97" s="41"/>
      <c r="AM97" s="41"/>
      <c r="AN97" s="41"/>
      <c r="AO97" s="41"/>
      <c r="AP97" s="41"/>
      <c r="AQ97" s="41"/>
      <c r="AR97" s="28"/>
    </row>
  </sheetData>
  <mergeCells count="40">
    <mergeCell ref="L85:AO85"/>
    <mergeCell ref="AM87:AN87"/>
    <mergeCell ref="AM89:AP89"/>
    <mergeCell ref="AS89:AT91"/>
    <mergeCell ref="AM90:AP90"/>
    <mergeCell ref="C92:G92"/>
    <mergeCell ref="I92:AF92"/>
    <mergeCell ref="AG92:AM92"/>
    <mergeCell ref="AN92:AP92"/>
    <mergeCell ref="AN95:AP95"/>
    <mergeCell ref="AG95:AM95"/>
    <mergeCell ref="D95:H95"/>
    <mergeCell ref="J95:AF95"/>
    <mergeCell ref="AG94:AM94"/>
    <mergeCell ref="AN94:AP94"/>
    <mergeCell ref="K5:AO5"/>
    <mergeCell ref="K6:AO6"/>
    <mergeCell ref="AR2:BE2"/>
    <mergeCell ref="E23:AN23"/>
    <mergeCell ref="AK26:AO26"/>
    <mergeCell ref="L28:P28"/>
    <mergeCell ref="W28:AE28"/>
    <mergeCell ref="AK28:AO28"/>
    <mergeCell ref="AK29:AO29"/>
    <mergeCell ref="L29:P29"/>
    <mergeCell ref="X35:AB35"/>
    <mergeCell ref="AK35:AO35"/>
    <mergeCell ref="AK33:AO33"/>
    <mergeCell ref="L33:P33"/>
    <mergeCell ref="W29:AE29"/>
    <mergeCell ref="W32:AE32"/>
    <mergeCell ref="W30:AE30"/>
    <mergeCell ref="W31:AE31"/>
    <mergeCell ref="W33:AE33"/>
    <mergeCell ref="AK30:AO30"/>
    <mergeCell ref="L30:P30"/>
    <mergeCell ref="AK31:AO31"/>
    <mergeCell ref="L31:P31"/>
    <mergeCell ref="AK32:AO32"/>
    <mergeCell ref="L32:P32"/>
  </mergeCells>
  <hyperlinks>
    <hyperlink ref="A95" location="'ZL 312a - Podchycování - ...'!C2" display="/"/>
  </hyperlinks>
  <pageMargins left="0.39374999999999999" right="0.39374999999999999" top="0.39374999999999999" bottom="0.39374999999999999" header="0" footer="0"/>
  <pageSetup paperSize="9" fitToHeight="100" orientation="portrait" blackAndWhite="1"/>
  <headerFooter>
    <oddFooter>&amp;CStrana &amp;P z &amp;N</oddFooter>
  </headerFooter>
  <drawing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BM225"/>
  <sheetViews>
    <sheetView showGridLines="0" topLeftCell="A200" workbookViewId="0">
      <selection activeCell="V15" sqref="V15"/>
    </sheetView>
  </sheetViews>
  <sheetFormatPr defaultRowHeight="11.25"/>
  <cols>
    <col min="1" max="1" width="8.33203125" customWidth="1"/>
    <col min="2" max="2" width="1.6640625" customWidth="1"/>
    <col min="3" max="3" width="4.1640625" customWidth="1"/>
    <col min="4" max="4" width="4.33203125" customWidth="1"/>
    <col min="5" max="5" width="17.1640625" customWidth="1"/>
    <col min="6" max="6" width="50.83203125" customWidth="1"/>
    <col min="7" max="7" width="7" customWidth="1"/>
    <col min="8" max="8" width="11.5" customWidth="1"/>
    <col min="9" max="10" width="20.1640625" customWidth="1"/>
    <col min="11" max="11" width="20.1640625" hidden="1" customWidth="1"/>
    <col min="12" max="12" width="9.33203125" customWidth="1"/>
    <col min="13" max="13" width="10.83203125" hidden="1" customWidth="1"/>
    <col min="14" max="14" width="9.33203125" hidden="1"/>
    <col min="15" max="20" width="14.1640625" hidden="1" customWidth="1"/>
    <col min="21" max="21" width="16.33203125" hidden="1" customWidth="1"/>
    <col min="22" max="22" width="12.33203125" customWidth="1"/>
    <col min="23" max="23" width="16.33203125" customWidth="1"/>
    <col min="24" max="24" width="12.33203125" customWidth="1"/>
    <col min="25" max="25" width="15" customWidth="1"/>
    <col min="26" max="26" width="11" customWidth="1"/>
    <col min="27" max="27" width="15" customWidth="1"/>
    <col min="28" max="28" width="16.33203125" customWidth="1"/>
    <col min="29" max="29" width="11" customWidth="1"/>
    <col min="30" max="30" width="15" customWidth="1"/>
    <col min="31" max="31" width="16.33203125" customWidth="1"/>
    <col min="44" max="65" width="9.33203125" hidden="1"/>
  </cols>
  <sheetData>
    <row r="1" spans="1:46">
      <c r="A1" s="80"/>
    </row>
    <row r="2" spans="1:46" ht="36.950000000000003" customHeight="1">
      <c r="L2" s="223" t="s">
        <v>5</v>
      </c>
      <c r="M2" s="221"/>
      <c r="N2" s="221"/>
      <c r="O2" s="221"/>
      <c r="P2" s="221"/>
      <c r="Q2" s="221"/>
      <c r="R2" s="221"/>
      <c r="S2" s="221"/>
      <c r="T2" s="221"/>
      <c r="U2" s="221"/>
      <c r="V2" s="221"/>
      <c r="AT2" s="16" t="s">
        <v>77</v>
      </c>
    </row>
    <row r="3" spans="1:46" ht="6.95" customHeight="1">
      <c r="B3" s="17"/>
      <c r="C3" s="18"/>
      <c r="D3" s="18"/>
      <c r="E3" s="18"/>
      <c r="F3" s="18"/>
      <c r="G3" s="18"/>
      <c r="H3" s="18"/>
      <c r="I3" s="18"/>
      <c r="J3" s="18"/>
      <c r="K3" s="18"/>
      <c r="L3" s="19"/>
      <c r="AT3" s="16" t="s">
        <v>78</v>
      </c>
    </row>
    <row r="4" spans="1:46" ht="24.95" customHeight="1">
      <c r="B4" s="19"/>
      <c r="D4" s="20" t="s">
        <v>79</v>
      </c>
      <c r="L4" s="19"/>
      <c r="M4" s="81" t="s">
        <v>10</v>
      </c>
      <c r="AT4" s="16" t="s">
        <v>3</v>
      </c>
    </row>
    <row r="5" spans="1:46" ht="6.95" customHeight="1">
      <c r="B5" s="19"/>
      <c r="L5" s="19"/>
    </row>
    <row r="6" spans="1:46" ht="12" customHeight="1">
      <c r="B6" s="19"/>
      <c r="D6" s="25" t="s">
        <v>14</v>
      </c>
      <c r="L6" s="19"/>
    </row>
    <row r="7" spans="1:46" ht="16.5" customHeight="1">
      <c r="B7" s="19"/>
      <c r="E7" s="247" t="str">
        <f>'Rekapitulace stavby'!K6</f>
        <v>Náměstí Míru ZL 32</v>
      </c>
      <c r="F7" s="248"/>
      <c r="G7" s="248"/>
      <c r="H7" s="248"/>
      <c r="L7" s="19"/>
    </row>
    <row r="8" spans="1:46" s="1" customFormat="1" ht="12" customHeight="1">
      <c r="B8" s="28"/>
      <c r="D8" s="25" t="s">
        <v>80</v>
      </c>
      <c r="L8" s="28"/>
    </row>
    <row r="9" spans="1:46" s="1" customFormat="1" ht="36.950000000000003" customHeight="1">
      <c r="B9" s="28"/>
      <c r="E9" s="237" t="s">
        <v>325</v>
      </c>
      <c r="F9" s="246"/>
      <c r="G9" s="246"/>
      <c r="H9" s="246"/>
      <c r="L9" s="28"/>
    </row>
    <row r="10" spans="1:46" s="1" customFormat="1">
      <c r="B10" s="28"/>
      <c r="L10" s="28"/>
    </row>
    <row r="11" spans="1:46" s="1" customFormat="1" ht="12" customHeight="1">
      <c r="B11" s="28"/>
      <c r="D11" s="25" t="s">
        <v>15</v>
      </c>
      <c r="F11" s="23" t="s">
        <v>1</v>
      </c>
      <c r="I11" s="25" t="s">
        <v>16</v>
      </c>
      <c r="J11" s="23" t="s">
        <v>1</v>
      </c>
      <c r="L11" s="28"/>
    </row>
    <row r="12" spans="1:46" s="1" customFormat="1" ht="12" customHeight="1">
      <c r="B12" s="28"/>
      <c r="D12" s="25" t="s">
        <v>17</v>
      </c>
      <c r="F12" s="23" t="s">
        <v>18</v>
      </c>
      <c r="I12" s="25" t="s">
        <v>19</v>
      </c>
      <c r="J12" s="48">
        <v>43599</v>
      </c>
      <c r="L12" s="28"/>
    </row>
    <row r="13" spans="1:46" s="1" customFormat="1" ht="10.9" customHeight="1">
      <c r="B13" s="28"/>
      <c r="L13" s="28"/>
    </row>
    <row r="14" spans="1:46" s="1" customFormat="1" ht="12" customHeight="1">
      <c r="B14" s="28"/>
      <c r="D14" s="25" t="s">
        <v>20</v>
      </c>
      <c r="I14" s="25" t="s">
        <v>21</v>
      </c>
      <c r="J14" s="23" t="str">
        <f>IF('Rekapitulace stavby'!AN10="","",'Rekapitulace stavby'!AN10)</f>
        <v/>
      </c>
      <c r="L14" s="28"/>
    </row>
    <row r="15" spans="1:46" s="1" customFormat="1" ht="18" customHeight="1">
      <c r="B15" s="28"/>
      <c r="E15" s="23" t="str">
        <f>IF('Rekapitulace stavby'!E11="","",'Rekapitulace stavby'!E11)</f>
        <v xml:space="preserve"> </v>
      </c>
      <c r="I15" s="25" t="s">
        <v>22</v>
      </c>
      <c r="J15" s="23" t="str">
        <f>IF('Rekapitulace stavby'!AN11="","",'Rekapitulace stavby'!AN11)</f>
        <v/>
      </c>
      <c r="L15" s="28"/>
    </row>
    <row r="16" spans="1:46" s="1" customFormat="1" ht="6.95" customHeight="1">
      <c r="B16" s="28"/>
      <c r="L16" s="28"/>
    </row>
    <row r="17" spans="2:12" s="1" customFormat="1" ht="12" customHeight="1">
      <c r="B17" s="28"/>
      <c r="D17" s="25" t="s">
        <v>23</v>
      </c>
      <c r="I17" s="25" t="s">
        <v>21</v>
      </c>
      <c r="J17" s="23" t="str">
        <f>'Rekapitulace stavby'!AN13</f>
        <v/>
      </c>
      <c r="L17" s="28"/>
    </row>
    <row r="18" spans="2:12" s="1" customFormat="1" ht="18" customHeight="1">
      <c r="B18" s="28"/>
      <c r="E18" s="220" t="str">
        <f>'Rekapitulace stavby'!E14</f>
        <v xml:space="preserve"> </v>
      </c>
      <c r="F18" s="220"/>
      <c r="G18" s="220"/>
      <c r="H18" s="220"/>
      <c r="I18" s="25" t="s">
        <v>22</v>
      </c>
      <c r="J18" s="23" t="str">
        <f>'Rekapitulace stavby'!AN14</f>
        <v/>
      </c>
      <c r="L18" s="28"/>
    </row>
    <row r="19" spans="2:12" s="1" customFormat="1" ht="6.95" customHeight="1">
      <c r="B19" s="28"/>
      <c r="L19" s="28"/>
    </row>
    <row r="20" spans="2:12" s="1" customFormat="1" ht="12" customHeight="1">
      <c r="B20" s="28"/>
      <c r="D20" s="25" t="s">
        <v>24</v>
      </c>
      <c r="I20" s="25" t="s">
        <v>21</v>
      </c>
      <c r="J20" s="23" t="str">
        <f>IF('Rekapitulace stavby'!AN16="","",'Rekapitulace stavby'!AN16)</f>
        <v/>
      </c>
      <c r="L20" s="28"/>
    </row>
    <row r="21" spans="2:12" s="1" customFormat="1" ht="18" customHeight="1">
      <c r="B21" s="28"/>
      <c r="E21" s="23" t="str">
        <f>IF('Rekapitulace stavby'!E17="","",'Rekapitulace stavby'!E17)</f>
        <v xml:space="preserve"> </v>
      </c>
      <c r="I21" s="25" t="s">
        <v>22</v>
      </c>
      <c r="J21" s="23" t="str">
        <f>IF('Rekapitulace stavby'!AN17="","",'Rekapitulace stavby'!AN17)</f>
        <v/>
      </c>
      <c r="L21" s="28"/>
    </row>
    <row r="22" spans="2:12" s="1" customFormat="1" ht="6.95" customHeight="1">
      <c r="B22" s="28"/>
      <c r="L22" s="28"/>
    </row>
    <row r="23" spans="2:12" s="1" customFormat="1" ht="12" customHeight="1">
      <c r="B23" s="28"/>
      <c r="D23" s="25" t="s">
        <v>26</v>
      </c>
      <c r="I23" s="25" t="s">
        <v>21</v>
      </c>
      <c r="J23" s="23" t="str">
        <f>IF('Rekapitulace stavby'!AN19="","",'Rekapitulace stavby'!AN19)</f>
        <v/>
      </c>
      <c r="L23" s="28"/>
    </row>
    <row r="24" spans="2:12" s="1" customFormat="1" ht="18" customHeight="1">
      <c r="B24" s="28"/>
      <c r="E24" s="23" t="str">
        <f>IF('Rekapitulace stavby'!E20="","",'Rekapitulace stavby'!E20)</f>
        <v xml:space="preserve"> </v>
      </c>
      <c r="I24" s="25" t="s">
        <v>22</v>
      </c>
      <c r="J24" s="23" t="str">
        <f>IF('Rekapitulace stavby'!AN20="","",'Rekapitulace stavby'!AN20)</f>
        <v/>
      </c>
      <c r="L24" s="28"/>
    </row>
    <row r="25" spans="2:12" s="1" customFormat="1" ht="6.95" customHeight="1">
      <c r="B25" s="28"/>
      <c r="L25" s="28"/>
    </row>
    <row r="26" spans="2:12" s="1" customFormat="1" ht="12" customHeight="1">
      <c r="B26" s="28"/>
      <c r="D26" s="25" t="s">
        <v>27</v>
      </c>
      <c r="L26" s="28"/>
    </row>
    <row r="27" spans="2:12" s="7" customFormat="1" ht="16.5" customHeight="1">
      <c r="B27" s="82"/>
      <c r="E27" s="224" t="s">
        <v>1</v>
      </c>
      <c r="F27" s="224"/>
      <c r="G27" s="224"/>
      <c r="H27" s="224"/>
      <c r="L27" s="82"/>
    </row>
    <row r="28" spans="2:12" s="1" customFormat="1" ht="6.95" customHeight="1">
      <c r="B28" s="28"/>
      <c r="L28" s="28"/>
    </row>
    <row r="29" spans="2:12" s="1" customFormat="1" ht="6.95" customHeight="1">
      <c r="B29" s="28"/>
      <c r="D29" s="49"/>
      <c r="E29" s="49"/>
      <c r="F29" s="49"/>
      <c r="G29" s="49"/>
      <c r="H29" s="49"/>
      <c r="I29" s="49"/>
      <c r="J29" s="49"/>
      <c r="K29" s="49"/>
      <c r="L29" s="28"/>
    </row>
    <row r="30" spans="2:12" s="1" customFormat="1" ht="25.35" customHeight="1">
      <c r="B30" s="28"/>
      <c r="D30" s="83" t="s">
        <v>28</v>
      </c>
      <c r="J30" s="62">
        <f>ROUND(J128, 2)</f>
        <v>248007.67999999999</v>
      </c>
      <c r="L30" s="28"/>
    </row>
    <row r="31" spans="2:12" s="1" customFormat="1" ht="6.95" customHeight="1">
      <c r="B31" s="28"/>
      <c r="D31" s="49"/>
      <c r="E31" s="49"/>
      <c r="F31" s="49"/>
      <c r="G31" s="49"/>
      <c r="H31" s="49"/>
      <c r="I31" s="49"/>
      <c r="J31" s="49"/>
      <c r="K31" s="49"/>
      <c r="L31" s="28"/>
    </row>
    <row r="32" spans="2:12" s="1" customFormat="1" ht="14.45" customHeight="1">
      <c r="B32" s="28"/>
      <c r="F32" s="31" t="s">
        <v>30</v>
      </c>
      <c r="I32" s="31" t="s">
        <v>29</v>
      </c>
      <c r="J32" s="31" t="s">
        <v>31</v>
      </c>
      <c r="L32" s="28"/>
    </row>
    <row r="33" spans="2:12" s="1" customFormat="1" ht="14.45" customHeight="1">
      <c r="B33" s="28"/>
      <c r="D33" s="84" t="s">
        <v>32</v>
      </c>
      <c r="E33" s="25" t="s">
        <v>33</v>
      </c>
      <c r="F33" s="85">
        <f>ROUND((SUM(BE128:BE224)),  2)</f>
        <v>248007.67999999999</v>
      </c>
      <c r="I33" s="86">
        <v>0.21</v>
      </c>
      <c r="J33" s="85">
        <f>ROUND(((SUM(BE128:BE224))*I33),  2)</f>
        <v>52081.61</v>
      </c>
      <c r="L33" s="28"/>
    </row>
    <row r="34" spans="2:12" s="1" customFormat="1" ht="14.45" customHeight="1">
      <c r="B34" s="28"/>
      <c r="E34" s="25" t="s">
        <v>34</v>
      </c>
      <c r="F34" s="85">
        <f>ROUND((SUM(BF128:BF224)),  2)</f>
        <v>0</v>
      </c>
      <c r="I34" s="86">
        <v>0.15</v>
      </c>
      <c r="J34" s="85">
        <f>ROUND(((SUM(BF128:BF224))*I34),  2)</f>
        <v>0</v>
      </c>
      <c r="L34" s="28"/>
    </row>
    <row r="35" spans="2:12" s="1" customFormat="1" ht="14.45" hidden="1" customHeight="1">
      <c r="B35" s="28"/>
      <c r="E35" s="25" t="s">
        <v>35</v>
      </c>
      <c r="F35" s="85">
        <f>ROUND((SUM(BG128:BG224)),  2)</f>
        <v>0</v>
      </c>
      <c r="I35" s="86">
        <v>0.21</v>
      </c>
      <c r="J35" s="85">
        <f>0</f>
        <v>0</v>
      </c>
      <c r="L35" s="28"/>
    </row>
    <row r="36" spans="2:12" s="1" customFormat="1" ht="14.45" hidden="1" customHeight="1">
      <c r="B36" s="28"/>
      <c r="E36" s="25" t="s">
        <v>36</v>
      </c>
      <c r="F36" s="85">
        <f>ROUND((SUM(BH128:BH224)),  2)</f>
        <v>0</v>
      </c>
      <c r="I36" s="86">
        <v>0.15</v>
      </c>
      <c r="J36" s="85">
        <f>0</f>
        <v>0</v>
      </c>
      <c r="L36" s="28"/>
    </row>
    <row r="37" spans="2:12" s="1" customFormat="1" ht="14.45" hidden="1" customHeight="1">
      <c r="B37" s="28"/>
      <c r="E37" s="25" t="s">
        <v>37</v>
      </c>
      <c r="F37" s="85">
        <f>ROUND((SUM(BI128:BI224)),  2)</f>
        <v>0</v>
      </c>
      <c r="I37" s="86">
        <v>0</v>
      </c>
      <c r="J37" s="85">
        <f>0</f>
        <v>0</v>
      </c>
      <c r="L37" s="28"/>
    </row>
    <row r="38" spans="2:12" s="1" customFormat="1" ht="6.95" customHeight="1">
      <c r="B38" s="28"/>
      <c r="L38" s="28"/>
    </row>
    <row r="39" spans="2:12" s="1" customFormat="1" ht="25.35" customHeight="1">
      <c r="B39" s="28"/>
      <c r="C39" s="87"/>
      <c r="D39" s="88" t="s">
        <v>38</v>
      </c>
      <c r="E39" s="53"/>
      <c r="F39" s="53"/>
      <c r="G39" s="89" t="s">
        <v>39</v>
      </c>
      <c r="H39" s="90" t="s">
        <v>40</v>
      </c>
      <c r="I39" s="53"/>
      <c r="J39" s="91">
        <f>SUM(J30:J37)</f>
        <v>300089.28999999998</v>
      </c>
      <c r="K39" s="92"/>
      <c r="L39" s="28"/>
    </row>
    <row r="40" spans="2:12" s="1" customFormat="1" ht="14.45" customHeight="1">
      <c r="B40" s="28"/>
      <c r="L40" s="28"/>
    </row>
    <row r="41" spans="2:12" ht="14.45" customHeight="1">
      <c r="B41" s="19"/>
      <c r="L41" s="19"/>
    </row>
    <row r="42" spans="2:12" ht="14.45" customHeight="1">
      <c r="B42" s="19"/>
      <c r="L42" s="19"/>
    </row>
    <row r="43" spans="2:12" ht="14.45" customHeight="1">
      <c r="B43" s="19"/>
      <c r="L43" s="19"/>
    </row>
    <row r="44" spans="2:12" ht="14.45" customHeight="1">
      <c r="B44" s="19"/>
      <c r="L44" s="19"/>
    </row>
    <row r="45" spans="2:12" ht="14.45" customHeight="1">
      <c r="B45" s="19"/>
      <c r="L45" s="19"/>
    </row>
    <row r="46" spans="2:12" ht="14.45" customHeight="1">
      <c r="B46" s="19"/>
      <c r="L46" s="19"/>
    </row>
    <row r="47" spans="2:12" ht="14.45" customHeight="1">
      <c r="B47" s="19"/>
      <c r="L47" s="19"/>
    </row>
    <row r="48" spans="2:12" ht="14.45" customHeight="1">
      <c r="B48" s="19"/>
      <c r="L48" s="19"/>
    </row>
    <row r="49" spans="2:12" ht="14.45" customHeight="1">
      <c r="B49" s="19"/>
      <c r="L49" s="19"/>
    </row>
    <row r="50" spans="2:12" s="1" customFormat="1" ht="14.45" customHeight="1">
      <c r="B50" s="28"/>
      <c r="D50" s="37" t="s">
        <v>41</v>
      </c>
      <c r="E50" s="38"/>
      <c r="F50" s="38"/>
      <c r="G50" s="37" t="s">
        <v>42</v>
      </c>
      <c r="H50" s="38"/>
      <c r="I50" s="38"/>
      <c r="J50" s="38"/>
      <c r="K50" s="38"/>
      <c r="L50" s="28"/>
    </row>
    <row r="51" spans="2:12">
      <c r="B51" s="19"/>
      <c r="L51" s="19"/>
    </row>
    <row r="52" spans="2:12">
      <c r="B52" s="19"/>
      <c r="L52" s="19"/>
    </row>
    <row r="53" spans="2:12">
      <c r="B53" s="19"/>
      <c r="L53" s="19"/>
    </row>
    <row r="54" spans="2:12">
      <c r="B54" s="19"/>
      <c r="L54" s="19"/>
    </row>
    <row r="55" spans="2:12">
      <c r="B55" s="19"/>
      <c r="L55" s="19"/>
    </row>
    <row r="56" spans="2:12">
      <c r="B56" s="19"/>
      <c r="L56" s="19"/>
    </row>
    <row r="57" spans="2:12">
      <c r="B57" s="19"/>
      <c r="L57" s="19"/>
    </row>
    <row r="58" spans="2:12">
      <c r="B58" s="19"/>
      <c r="L58" s="19"/>
    </row>
    <row r="59" spans="2:12">
      <c r="B59" s="19"/>
      <c r="L59" s="19"/>
    </row>
    <row r="60" spans="2:12">
      <c r="B60" s="19"/>
      <c r="L60" s="19"/>
    </row>
    <row r="61" spans="2:12" s="1" customFormat="1" ht="12.75">
      <c r="B61" s="28"/>
      <c r="D61" s="39" t="s">
        <v>43</v>
      </c>
      <c r="E61" s="30"/>
      <c r="F61" s="93" t="s">
        <v>44</v>
      </c>
      <c r="G61" s="39" t="s">
        <v>43</v>
      </c>
      <c r="H61" s="30"/>
      <c r="I61" s="30"/>
      <c r="J61" s="94" t="s">
        <v>44</v>
      </c>
      <c r="K61" s="30"/>
      <c r="L61" s="28"/>
    </row>
    <row r="62" spans="2:12">
      <c r="B62" s="19"/>
      <c r="L62" s="19"/>
    </row>
    <row r="63" spans="2:12">
      <c r="B63" s="19"/>
      <c r="L63" s="19"/>
    </row>
    <row r="64" spans="2:12">
      <c r="B64" s="19"/>
      <c r="L64" s="19"/>
    </row>
    <row r="65" spans="2:12" s="1" customFormat="1" ht="12.75">
      <c r="B65" s="28"/>
      <c r="D65" s="37" t="s">
        <v>45</v>
      </c>
      <c r="E65" s="38"/>
      <c r="F65" s="38"/>
      <c r="G65" s="37" t="s">
        <v>46</v>
      </c>
      <c r="H65" s="38"/>
      <c r="I65" s="38"/>
      <c r="J65" s="38"/>
      <c r="K65" s="38"/>
      <c r="L65" s="28"/>
    </row>
    <row r="66" spans="2:12">
      <c r="B66" s="19"/>
      <c r="L66" s="19"/>
    </row>
    <row r="67" spans="2:12">
      <c r="B67" s="19"/>
      <c r="L67" s="19"/>
    </row>
    <row r="68" spans="2:12">
      <c r="B68" s="19"/>
      <c r="L68" s="19"/>
    </row>
    <row r="69" spans="2:12">
      <c r="B69" s="19"/>
      <c r="L69" s="19"/>
    </row>
    <row r="70" spans="2:12">
      <c r="B70" s="19"/>
      <c r="L70" s="19"/>
    </row>
    <row r="71" spans="2:12">
      <c r="B71" s="19"/>
      <c r="L71" s="19"/>
    </row>
    <row r="72" spans="2:12">
      <c r="B72" s="19"/>
      <c r="L72" s="19"/>
    </row>
    <row r="73" spans="2:12">
      <c r="B73" s="19"/>
      <c r="L73" s="19"/>
    </row>
    <row r="74" spans="2:12">
      <c r="B74" s="19"/>
      <c r="L74" s="19"/>
    </row>
    <row r="75" spans="2:12">
      <c r="B75" s="19"/>
      <c r="L75" s="19"/>
    </row>
    <row r="76" spans="2:12" s="1" customFormat="1" ht="12.75">
      <c r="B76" s="28"/>
      <c r="D76" s="39" t="s">
        <v>43</v>
      </c>
      <c r="E76" s="30"/>
      <c r="F76" s="93" t="s">
        <v>44</v>
      </c>
      <c r="G76" s="39" t="s">
        <v>43</v>
      </c>
      <c r="H76" s="30"/>
      <c r="I76" s="30"/>
      <c r="J76" s="94" t="s">
        <v>44</v>
      </c>
      <c r="K76" s="30"/>
      <c r="L76" s="28"/>
    </row>
    <row r="77" spans="2:12" s="1" customFormat="1" ht="14.45" customHeight="1">
      <c r="B77" s="40"/>
      <c r="C77" s="41"/>
      <c r="D77" s="41"/>
      <c r="E77" s="41"/>
      <c r="F77" s="41"/>
      <c r="G77" s="41"/>
      <c r="H77" s="41"/>
      <c r="I77" s="41"/>
      <c r="J77" s="41"/>
      <c r="K77" s="41"/>
      <c r="L77" s="28"/>
    </row>
    <row r="81" spans="2:47" s="1" customFormat="1" ht="6.95" customHeight="1">
      <c r="B81" s="42"/>
      <c r="C81" s="43"/>
      <c r="D81" s="43"/>
      <c r="E81" s="43"/>
      <c r="F81" s="43"/>
      <c r="G81" s="43"/>
      <c r="H81" s="43"/>
      <c r="I81" s="43"/>
      <c r="J81" s="43"/>
      <c r="K81" s="43"/>
      <c r="L81" s="28"/>
    </row>
    <row r="82" spans="2:47" s="1" customFormat="1" ht="24.95" customHeight="1">
      <c r="B82" s="28"/>
      <c r="C82" s="20" t="s">
        <v>81</v>
      </c>
      <c r="L82" s="28"/>
    </row>
    <row r="83" spans="2:47" s="1" customFormat="1" ht="6.95" customHeight="1">
      <c r="B83" s="28"/>
      <c r="L83" s="28"/>
    </row>
    <row r="84" spans="2:47" s="1" customFormat="1" ht="12" customHeight="1">
      <c r="B84" s="28"/>
      <c r="C84" s="25" t="s">
        <v>14</v>
      </c>
      <c r="L84" s="28"/>
    </row>
    <row r="85" spans="2:47" s="1" customFormat="1" ht="16.5" customHeight="1">
      <c r="B85" s="28"/>
      <c r="E85" s="247" t="str">
        <f>E7</f>
        <v>Náměstí Míru ZL 32</v>
      </c>
      <c r="F85" s="248"/>
      <c r="G85" s="248"/>
      <c r="H85" s="248"/>
      <c r="L85" s="28"/>
    </row>
    <row r="86" spans="2:47" s="1" customFormat="1" ht="12" customHeight="1">
      <c r="B86" s="28"/>
      <c r="C86" s="25" t="s">
        <v>80</v>
      </c>
      <c r="L86" s="28"/>
    </row>
    <row r="87" spans="2:47" s="1" customFormat="1" ht="16.5" customHeight="1">
      <c r="B87" s="28"/>
      <c r="E87" s="237" t="str">
        <f>E9</f>
        <v>ZL 32 - Podchycování - překlady, strop</v>
      </c>
      <c r="F87" s="246"/>
      <c r="G87" s="246"/>
      <c r="H87" s="246"/>
      <c r="L87" s="28"/>
    </row>
    <row r="88" spans="2:47" s="1" customFormat="1" ht="6.95" customHeight="1">
      <c r="B88" s="28"/>
      <c r="L88" s="28"/>
    </row>
    <row r="89" spans="2:47" s="1" customFormat="1" ht="12" customHeight="1">
      <c r="B89" s="28"/>
      <c r="C89" s="25" t="s">
        <v>17</v>
      </c>
      <c r="F89" s="23" t="str">
        <f>F12</f>
        <v xml:space="preserve"> </v>
      </c>
      <c r="I89" s="25" t="s">
        <v>19</v>
      </c>
      <c r="J89" s="48">
        <f>IF(J12="","",J12)</f>
        <v>43599</v>
      </c>
      <c r="L89" s="28"/>
    </row>
    <row r="90" spans="2:47" s="1" customFormat="1" ht="6.95" customHeight="1">
      <c r="B90" s="28"/>
      <c r="L90" s="28"/>
    </row>
    <row r="91" spans="2:47" s="1" customFormat="1" ht="15.2" customHeight="1">
      <c r="B91" s="28"/>
      <c r="C91" s="25" t="s">
        <v>20</v>
      </c>
      <c r="F91" s="23" t="str">
        <f>E15</f>
        <v xml:space="preserve"> </v>
      </c>
      <c r="I91" s="25" t="s">
        <v>24</v>
      </c>
      <c r="J91" s="26" t="str">
        <f>E21</f>
        <v xml:space="preserve"> </v>
      </c>
      <c r="L91" s="28"/>
    </row>
    <row r="92" spans="2:47" s="1" customFormat="1" ht="15.2" customHeight="1">
      <c r="B92" s="28"/>
      <c r="C92" s="25" t="s">
        <v>23</v>
      </c>
      <c r="F92" s="23" t="str">
        <f>IF(E18="","",E18)</f>
        <v xml:space="preserve"> </v>
      </c>
      <c r="I92" s="25" t="s">
        <v>26</v>
      </c>
      <c r="J92" s="26" t="str">
        <f>E24</f>
        <v xml:space="preserve"> </v>
      </c>
      <c r="L92" s="28"/>
    </row>
    <row r="93" spans="2:47" s="1" customFormat="1" ht="10.35" customHeight="1">
      <c r="B93" s="28"/>
      <c r="L93" s="28"/>
    </row>
    <row r="94" spans="2:47" s="1" customFormat="1" ht="29.25" customHeight="1">
      <c r="B94" s="28"/>
      <c r="C94" s="95" t="s">
        <v>82</v>
      </c>
      <c r="D94" s="87"/>
      <c r="E94" s="87"/>
      <c r="F94" s="87"/>
      <c r="G94" s="87"/>
      <c r="H94" s="87"/>
      <c r="I94" s="87"/>
      <c r="J94" s="96" t="s">
        <v>83</v>
      </c>
      <c r="K94" s="87"/>
      <c r="L94" s="28"/>
    </row>
    <row r="95" spans="2:47" s="1" customFormat="1" ht="10.35" customHeight="1">
      <c r="B95" s="28"/>
      <c r="L95" s="28"/>
    </row>
    <row r="96" spans="2:47" s="1" customFormat="1" ht="22.9" customHeight="1">
      <c r="B96" s="28"/>
      <c r="C96" s="97" t="s">
        <v>84</v>
      </c>
      <c r="J96" s="62">
        <f>J128</f>
        <v>248007.67999999999</v>
      </c>
      <c r="L96" s="28"/>
      <c r="AU96" s="16" t="s">
        <v>85</v>
      </c>
    </row>
    <row r="97" spans="2:12" s="8" customFormat="1" ht="24.95" customHeight="1">
      <c r="B97" s="98"/>
      <c r="D97" s="99" t="s">
        <v>86</v>
      </c>
      <c r="E97" s="100"/>
      <c r="F97" s="100"/>
      <c r="G97" s="100"/>
      <c r="H97" s="100"/>
      <c r="I97" s="100"/>
      <c r="J97" s="101">
        <f>J129</f>
        <v>114502.25</v>
      </c>
      <c r="L97" s="98"/>
    </row>
    <row r="98" spans="2:12" s="9" customFormat="1" ht="19.899999999999999" customHeight="1">
      <c r="B98" s="102"/>
      <c r="D98" s="103" t="s">
        <v>87</v>
      </c>
      <c r="E98" s="104"/>
      <c r="F98" s="104"/>
      <c r="G98" s="104"/>
      <c r="H98" s="104"/>
      <c r="I98" s="104"/>
      <c r="J98" s="105">
        <f>J130</f>
        <v>80546.19</v>
      </c>
      <c r="L98" s="102"/>
    </row>
    <row r="99" spans="2:12" s="9" customFormat="1" ht="19.899999999999999" customHeight="1">
      <c r="B99" s="102"/>
      <c r="D99" s="103" t="s">
        <v>88</v>
      </c>
      <c r="E99" s="104"/>
      <c r="F99" s="104"/>
      <c r="G99" s="104"/>
      <c r="H99" s="104"/>
      <c r="I99" s="104"/>
      <c r="J99" s="105">
        <f>J139</f>
        <v>11487</v>
      </c>
      <c r="L99" s="102"/>
    </row>
    <row r="100" spans="2:12" s="9" customFormat="1" ht="19.899999999999999" customHeight="1">
      <c r="B100" s="102"/>
      <c r="D100" s="103" t="s">
        <v>89</v>
      </c>
      <c r="E100" s="104"/>
      <c r="F100" s="104"/>
      <c r="G100" s="104"/>
      <c r="H100" s="104"/>
      <c r="I100" s="104"/>
      <c r="J100" s="105">
        <f>J145</f>
        <v>19667.059999999998</v>
      </c>
      <c r="L100" s="102"/>
    </row>
    <row r="101" spans="2:12" s="9" customFormat="1" ht="19.899999999999999" customHeight="1">
      <c r="B101" s="102"/>
      <c r="D101" s="103" t="s">
        <v>90</v>
      </c>
      <c r="E101" s="104"/>
      <c r="F101" s="104"/>
      <c r="G101" s="104"/>
      <c r="H101" s="104"/>
      <c r="I101" s="104"/>
      <c r="J101" s="105">
        <f>J169</f>
        <v>2802</v>
      </c>
      <c r="L101" s="102"/>
    </row>
    <row r="102" spans="2:12" s="8" customFormat="1" ht="24.95" customHeight="1">
      <c r="B102" s="98"/>
      <c r="D102" s="99" t="s">
        <v>91</v>
      </c>
      <c r="E102" s="100"/>
      <c r="F102" s="100"/>
      <c r="G102" s="100"/>
      <c r="H102" s="100"/>
      <c r="I102" s="100"/>
      <c r="J102" s="101">
        <f>J171</f>
        <v>132780.37</v>
      </c>
      <c r="L102" s="98"/>
    </row>
    <row r="103" spans="2:12" s="9" customFormat="1" ht="19.899999999999999" customHeight="1">
      <c r="B103" s="102"/>
      <c r="D103" s="103" t="s">
        <v>92</v>
      </c>
      <c r="E103" s="104"/>
      <c r="F103" s="104"/>
      <c r="G103" s="104"/>
      <c r="H103" s="104"/>
      <c r="I103" s="104"/>
      <c r="J103" s="105">
        <f>J172</f>
        <v>55840.26</v>
      </c>
      <c r="L103" s="102"/>
    </row>
    <row r="104" spans="2:12" s="9" customFormat="1" ht="19.899999999999999" customHeight="1">
      <c r="B104" s="102"/>
      <c r="D104" s="103" t="s">
        <v>93</v>
      </c>
      <c r="E104" s="104"/>
      <c r="F104" s="104"/>
      <c r="G104" s="104"/>
      <c r="H104" s="104"/>
      <c r="I104" s="104"/>
      <c r="J104" s="105">
        <f>J193</f>
        <v>12083.61</v>
      </c>
      <c r="L104" s="102"/>
    </row>
    <row r="105" spans="2:12" s="9" customFormat="1" ht="19.899999999999999" customHeight="1">
      <c r="B105" s="102"/>
      <c r="D105" s="103" t="s">
        <v>94</v>
      </c>
      <c r="E105" s="104"/>
      <c r="F105" s="104"/>
      <c r="G105" s="104"/>
      <c r="H105" s="104"/>
      <c r="I105" s="104"/>
      <c r="J105" s="105">
        <f>J199</f>
        <v>10541.38</v>
      </c>
      <c r="L105" s="102"/>
    </row>
    <row r="106" spans="2:12" s="9" customFormat="1" ht="19.899999999999999" customHeight="1">
      <c r="B106" s="102"/>
      <c r="D106" s="103" t="s">
        <v>95</v>
      </c>
      <c r="E106" s="104"/>
      <c r="F106" s="104"/>
      <c r="G106" s="104"/>
      <c r="H106" s="104"/>
      <c r="I106" s="104"/>
      <c r="J106" s="105">
        <f>J205</f>
        <v>36537.949999999997</v>
      </c>
      <c r="L106" s="102"/>
    </row>
    <row r="107" spans="2:12" s="9" customFormat="1" ht="19.899999999999999" customHeight="1">
      <c r="B107" s="102"/>
      <c r="D107" s="103" t="s">
        <v>96</v>
      </c>
      <c r="E107" s="104"/>
      <c r="F107" s="104"/>
      <c r="G107" s="104"/>
      <c r="H107" s="104"/>
      <c r="I107" s="104"/>
      <c r="J107" s="105">
        <f>J210</f>
        <v>17777.170000000002</v>
      </c>
      <c r="L107" s="102"/>
    </row>
    <row r="108" spans="2:12" s="8" customFormat="1" ht="24.95" customHeight="1">
      <c r="B108" s="98"/>
      <c r="D108" s="99" t="s">
        <v>97</v>
      </c>
      <c r="E108" s="100"/>
      <c r="F108" s="100"/>
      <c r="G108" s="100"/>
      <c r="H108" s="100"/>
      <c r="I108" s="100"/>
      <c r="J108" s="101">
        <f>J223</f>
        <v>725.06</v>
      </c>
      <c r="L108" s="98"/>
    </row>
    <row r="109" spans="2:12" s="1" customFormat="1" ht="21.75" customHeight="1">
      <c r="B109" s="28"/>
      <c r="L109" s="28"/>
    </row>
    <row r="110" spans="2:12" s="1" customFormat="1" ht="6.95" customHeight="1">
      <c r="B110" s="40"/>
      <c r="C110" s="41"/>
      <c r="D110" s="41"/>
      <c r="E110" s="41"/>
      <c r="F110" s="41"/>
      <c r="G110" s="41"/>
      <c r="H110" s="41"/>
      <c r="I110" s="41"/>
      <c r="J110" s="41"/>
      <c r="K110" s="41"/>
      <c r="L110" s="28"/>
    </row>
    <row r="114" spans="2:63" s="1" customFormat="1" ht="6.95" customHeight="1">
      <c r="B114" s="42"/>
      <c r="C114" s="43"/>
      <c r="D114" s="43"/>
      <c r="E114" s="43"/>
      <c r="F114" s="43"/>
      <c r="G114" s="43"/>
      <c r="H114" s="43"/>
      <c r="I114" s="43"/>
      <c r="J114" s="43"/>
      <c r="K114" s="43"/>
      <c r="L114" s="28"/>
    </row>
    <row r="115" spans="2:63" s="1" customFormat="1" ht="24.95" customHeight="1">
      <c r="B115" s="28"/>
      <c r="C115" s="20" t="s">
        <v>98</v>
      </c>
      <c r="L115" s="28"/>
    </row>
    <row r="116" spans="2:63" s="1" customFormat="1" ht="6.95" customHeight="1">
      <c r="B116" s="28"/>
      <c r="L116" s="28"/>
    </row>
    <row r="117" spans="2:63" s="1" customFormat="1" ht="12" customHeight="1">
      <c r="B117" s="28"/>
      <c r="C117" s="25" t="s">
        <v>14</v>
      </c>
      <c r="L117" s="28"/>
    </row>
    <row r="118" spans="2:63" s="1" customFormat="1" ht="16.5" customHeight="1">
      <c r="B118" s="28"/>
      <c r="E118" s="247" t="str">
        <f>E7</f>
        <v>Náměstí Míru ZL 32</v>
      </c>
      <c r="F118" s="248"/>
      <c r="G118" s="248"/>
      <c r="H118" s="248"/>
      <c r="L118" s="28"/>
    </row>
    <row r="119" spans="2:63" s="1" customFormat="1" ht="12" customHeight="1">
      <c r="B119" s="28"/>
      <c r="C119" s="25" t="s">
        <v>80</v>
      </c>
      <c r="L119" s="28"/>
    </row>
    <row r="120" spans="2:63" s="1" customFormat="1" ht="16.5" customHeight="1">
      <c r="B120" s="28"/>
      <c r="E120" s="237" t="str">
        <f>E9</f>
        <v>ZL 32 - Podchycování - překlady, strop</v>
      </c>
      <c r="F120" s="246"/>
      <c r="G120" s="246"/>
      <c r="H120" s="246"/>
      <c r="L120" s="28"/>
    </row>
    <row r="121" spans="2:63" s="1" customFormat="1" ht="6.95" customHeight="1">
      <c r="B121" s="28"/>
      <c r="L121" s="28"/>
    </row>
    <row r="122" spans="2:63" s="1" customFormat="1" ht="12" customHeight="1">
      <c r="B122" s="28"/>
      <c r="C122" s="25" t="s">
        <v>17</v>
      </c>
      <c r="F122" s="23" t="str">
        <f>F12</f>
        <v xml:space="preserve"> </v>
      </c>
      <c r="I122" s="25" t="s">
        <v>19</v>
      </c>
      <c r="J122" s="48">
        <f>IF(J12="","",J12)</f>
        <v>43599</v>
      </c>
      <c r="L122" s="28"/>
    </row>
    <row r="123" spans="2:63" s="1" customFormat="1" ht="6.95" customHeight="1">
      <c r="B123" s="28"/>
      <c r="L123" s="28"/>
    </row>
    <row r="124" spans="2:63" s="1" customFormat="1" ht="15.2" customHeight="1">
      <c r="B124" s="28"/>
      <c r="C124" s="25" t="s">
        <v>20</v>
      </c>
      <c r="F124" s="23" t="str">
        <f>E15</f>
        <v xml:space="preserve"> </v>
      </c>
      <c r="I124" s="25" t="s">
        <v>24</v>
      </c>
      <c r="J124" s="26" t="str">
        <f>E21</f>
        <v xml:space="preserve"> </v>
      </c>
      <c r="L124" s="28"/>
    </row>
    <row r="125" spans="2:63" s="1" customFormat="1" ht="15.2" customHeight="1">
      <c r="B125" s="28"/>
      <c r="C125" s="25" t="s">
        <v>23</v>
      </c>
      <c r="F125" s="23" t="str">
        <f>IF(E18="","",E18)</f>
        <v xml:space="preserve"> </v>
      </c>
      <c r="I125" s="25" t="s">
        <v>26</v>
      </c>
      <c r="J125" s="26" t="str">
        <f>E24</f>
        <v xml:space="preserve"> </v>
      </c>
      <c r="L125" s="28"/>
    </row>
    <row r="126" spans="2:63" s="1" customFormat="1" ht="10.35" customHeight="1">
      <c r="B126" s="28"/>
      <c r="L126" s="28"/>
    </row>
    <row r="127" spans="2:63" s="10" customFormat="1" ht="29.25" customHeight="1">
      <c r="B127" s="106"/>
      <c r="C127" s="107" t="s">
        <v>99</v>
      </c>
      <c r="D127" s="108" t="s">
        <v>53</v>
      </c>
      <c r="E127" s="108" t="s">
        <v>49</v>
      </c>
      <c r="F127" s="108" t="s">
        <v>50</v>
      </c>
      <c r="G127" s="108" t="s">
        <v>100</v>
      </c>
      <c r="H127" s="108" t="s">
        <v>101</v>
      </c>
      <c r="I127" s="108" t="s">
        <v>102</v>
      </c>
      <c r="J127" s="109" t="s">
        <v>83</v>
      </c>
      <c r="K127" s="110" t="s">
        <v>103</v>
      </c>
      <c r="L127" s="106"/>
      <c r="M127" s="55" t="s">
        <v>1</v>
      </c>
      <c r="N127" s="56" t="s">
        <v>32</v>
      </c>
      <c r="O127" s="56" t="s">
        <v>104</v>
      </c>
      <c r="P127" s="56" t="s">
        <v>105</v>
      </c>
      <c r="Q127" s="56" t="s">
        <v>106</v>
      </c>
      <c r="R127" s="56" t="s">
        <v>107</v>
      </c>
      <c r="S127" s="56" t="s">
        <v>108</v>
      </c>
      <c r="T127" s="57" t="s">
        <v>109</v>
      </c>
    </row>
    <row r="128" spans="2:63" s="1" customFormat="1" ht="22.9" customHeight="1">
      <c r="B128" s="28"/>
      <c r="C128" s="60" t="s">
        <v>110</v>
      </c>
      <c r="J128" s="111">
        <f>BK128</f>
        <v>248007.67999999999</v>
      </c>
      <c r="L128" s="28"/>
      <c r="M128" s="58"/>
      <c r="N128" s="49"/>
      <c r="O128" s="49"/>
      <c r="P128" s="112">
        <f>P129+P171+P223</f>
        <v>292.65977900000001</v>
      </c>
      <c r="Q128" s="49"/>
      <c r="R128" s="112">
        <f>R129+R171+R223</f>
        <v>4.4189583199999998</v>
      </c>
      <c r="S128" s="49"/>
      <c r="T128" s="113">
        <f>T129+T171+T223</f>
        <v>17.91</v>
      </c>
      <c r="AT128" s="16" t="s">
        <v>67</v>
      </c>
      <c r="AU128" s="16" t="s">
        <v>85</v>
      </c>
      <c r="BK128" s="114">
        <f>BK129+BK171+BK223</f>
        <v>248007.67999999999</v>
      </c>
    </row>
    <row r="129" spans="2:65" s="11" customFormat="1" ht="25.9" customHeight="1">
      <c r="B129" s="115"/>
      <c r="D129" s="116" t="s">
        <v>67</v>
      </c>
      <c r="E129" s="117" t="s">
        <v>111</v>
      </c>
      <c r="F129" s="117" t="s">
        <v>112</v>
      </c>
      <c r="J129" s="118">
        <f>BK129</f>
        <v>114502.25</v>
      </c>
      <c r="L129" s="115"/>
      <c r="M129" s="119"/>
      <c r="N129" s="120"/>
      <c r="O129" s="120"/>
      <c r="P129" s="121">
        <f>P130+P139+P145+P169</f>
        <v>156.21755899999999</v>
      </c>
      <c r="Q129" s="120"/>
      <c r="R129" s="121">
        <f>R130+R139+R145+R169</f>
        <v>3.7883185199999998</v>
      </c>
      <c r="S129" s="120"/>
      <c r="T129" s="122">
        <f>T130+T139+T145+T169</f>
        <v>17.91</v>
      </c>
      <c r="AR129" s="116" t="s">
        <v>76</v>
      </c>
      <c r="AT129" s="123" t="s">
        <v>67</v>
      </c>
      <c r="AU129" s="123" t="s">
        <v>68</v>
      </c>
      <c r="AY129" s="116" t="s">
        <v>113</v>
      </c>
      <c r="BK129" s="124">
        <f>BK130+BK139+BK145+BK169</f>
        <v>114502.25</v>
      </c>
    </row>
    <row r="130" spans="2:65" s="11" customFormat="1" ht="22.9" customHeight="1">
      <c r="B130" s="115"/>
      <c r="D130" s="116" t="s">
        <v>67</v>
      </c>
      <c r="E130" s="125" t="s">
        <v>114</v>
      </c>
      <c r="F130" s="125" t="s">
        <v>115</v>
      </c>
      <c r="J130" s="126">
        <f>BK130</f>
        <v>80546.19</v>
      </c>
      <c r="L130" s="115"/>
      <c r="M130" s="119"/>
      <c r="N130" s="120"/>
      <c r="O130" s="120"/>
      <c r="P130" s="121">
        <f>SUM(P131:P138)</f>
        <v>70.429140000000004</v>
      </c>
      <c r="Q130" s="120"/>
      <c r="R130" s="121">
        <f>SUM(R131:R138)</f>
        <v>2.9085585200000001</v>
      </c>
      <c r="S130" s="120"/>
      <c r="T130" s="122">
        <f>SUM(T131:T138)</f>
        <v>0</v>
      </c>
      <c r="AR130" s="116" t="s">
        <v>76</v>
      </c>
      <c r="AT130" s="123" t="s">
        <v>67</v>
      </c>
      <c r="AU130" s="123" t="s">
        <v>76</v>
      </c>
      <c r="AY130" s="116" t="s">
        <v>113</v>
      </c>
      <c r="BK130" s="124">
        <f>SUM(BK131:BK138)</f>
        <v>80546.19</v>
      </c>
    </row>
    <row r="131" spans="2:65" s="1" customFormat="1" ht="16.5" customHeight="1">
      <c r="B131" s="127"/>
      <c r="C131" s="178" t="s">
        <v>76</v>
      </c>
      <c r="D131" s="178" t="s">
        <v>116</v>
      </c>
      <c r="E131" s="179" t="s">
        <v>117</v>
      </c>
      <c r="F131" s="180" t="s">
        <v>118</v>
      </c>
      <c r="G131" s="181" t="s">
        <v>119</v>
      </c>
      <c r="H131" s="182">
        <v>0.376</v>
      </c>
      <c r="I131" s="183">
        <v>6016.08</v>
      </c>
      <c r="J131" s="183">
        <f>ROUND(I131*H131,2)</f>
        <v>2262.0500000000002</v>
      </c>
      <c r="K131" s="128" t="s">
        <v>1</v>
      </c>
      <c r="L131" s="28" t="s">
        <v>321</v>
      </c>
      <c r="M131" s="129" t="s">
        <v>1</v>
      </c>
      <c r="N131" s="130" t="s">
        <v>33</v>
      </c>
      <c r="O131" s="131">
        <v>0</v>
      </c>
      <c r="P131" s="131">
        <f>O131*H131</f>
        <v>0</v>
      </c>
      <c r="Q131" s="131">
        <v>0</v>
      </c>
      <c r="R131" s="131">
        <f>Q131*H131</f>
        <v>0</v>
      </c>
      <c r="S131" s="131">
        <v>0</v>
      </c>
      <c r="T131" s="132">
        <f>S131*H131</f>
        <v>0</v>
      </c>
      <c r="AR131" s="133" t="s">
        <v>120</v>
      </c>
      <c r="AT131" s="133" t="s">
        <v>116</v>
      </c>
      <c r="AU131" s="133" t="s">
        <v>78</v>
      </c>
      <c r="AY131" s="16" t="s">
        <v>113</v>
      </c>
      <c r="BE131" s="134">
        <f>IF(N131="základní",J131,0)</f>
        <v>2262.0500000000002</v>
      </c>
      <c r="BF131" s="134">
        <f>IF(N131="snížená",J131,0)</f>
        <v>0</v>
      </c>
      <c r="BG131" s="134">
        <f>IF(N131="zákl. přenesená",J131,0)</f>
        <v>0</v>
      </c>
      <c r="BH131" s="134">
        <f>IF(N131="sníž. přenesená",J131,0)</f>
        <v>0</v>
      </c>
      <c r="BI131" s="134">
        <f>IF(N131="nulová",J131,0)</f>
        <v>0</v>
      </c>
      <c r="BJ131" s="16" t="s">
        <v>76</v>
      </c>
      <c r="BK131" s="134">
        <f>ROUND(I131*H131,2)</f>
        <v>2262.0500000000002</v>
      </c>
      <c r="BL131" s="16" t="s">
        <v>120</v>
      </c>
      <c r="BM131" s="133" t="s">
        <v>121</v>
      </c>
    </row>
    <row r="132" spans="2:65" s="12" customFormat="1">
      <c r="B132" s="135"/>
      <c r="C132" s="184"/>
      <c r="D132" s="185" t="s">
        <v>122</v>
      </c>
      <c r="E132" s="186" t="s">
        <v>1</v>
      </c>
      <c r="F132" s="187" t="s">
        <v>123</v>
      </c>
      <c r="G132" s="184"/>
      <c r="H132" s="188">
        <v>0.376</v>
      </c>
      <c r="I132" s="184"/>
      <c r="J132" s="184"/>
      <c r="L132" s="135"/>
      <c r="M132" s="137"/>
      <c r="N132" s="138"/>
      <c r="O132" s="138"/>
      <c r="P132" s="138"/>
      <c r="Q132" s="138"/>
      <c r="R132" s="138"/>
      <c r="S132" s="138"/>
      <c r="T132" s="139"/>
      <c r="AT132" s="136" t="s">
        <v>122</v>
      </c>
      <c r="AU132" s="136" t="s">
        <v>78</v>
      </c>
      <c r="AV132" s="12" t="s">
        <v>78</v>
      </c>
      <c r="AW132" s="12" t="s">
        <v>25</v>
      </c>
      <c r="AX132" s="12" t="s">
        <v>76</v>
      </c>
      <c r="AY132" s="136" t="s">
        <v>113</v>
      </c>
    </row>
    <row r="133" spans="2:65" s="1" customFormat="1" ht="16.5" customHeight="1">
      <c r="B133" s="127"/>
      <c r="C133" s="189" t="s">
        <v>78</v>
      </c>
      <c r="D133" s="189" t="s">
        <v>124</v>
      </c>
      <c r="E133" s="190" t="s">
        <v>125</v>
      </c>
      <c r="F133" s="191" t="s">
        <v>126</v>
      </c>
      <c r="G133" s="192" t="s">
        <v>119</v>
      </c>
      <c r="H133" s="193">
        <v>0.376</v>
      </c>
      <c r="I133" s="194">
        <v>26584.58</v>
      </c>
      <c r="J133" s="194">
        <f>ROUND(I133*H133,2)</f>
        <v>9995.7999999999993</v>
      </c>
      <c r="K133" s="140" t="s">
        <v>1</v>
      </c>
      <c r="L133" s="28" t="s">
        <v>321</v>
      </c>
      <c r="M133" s="141" t="s">
        <v>1</v>
      </c>
      <c r="N133" s="142" t="s">
        <v>33</v>
      </c>
      <c r="O133" s="131">
        <v>0</v>
      </c>
      <c r="P133" s="131">
        <f>O133*H133</f>
        <v>0</v>
      </c>
      <c r="Q133" s="131">
        <v>0</v>
      </c>
      <c r="R133" s="131">
        <f>Q133*H133</f>
        <v>0</v>
      </c>
      <c r="S133" s="131">
        <v>0</v>
      </c>
      <c r="T133" s="132">
        <f>S133*H133</f>
        <v>0</v>
      </c>
      <c r="AR133" s="133" t="s">
        <v>127</v>
      </c>
      <c r="AT133" s="133" t="s">
        <v>124</v>
      </c>
      <c r="AU133" s="133" t="s">
        <v>78</v>
      </c>
      <c r="AY133" s="16" t="s">
        <v>113</v>
      </c>
      <c r="BE133" s="134">
        <f>IF(N133="základní",J133,0)</f>
        <v>9995.7999999999993</v>
      </c>
      <c r="BF133" s="134">
        <f>IF(N133="snížená",J133,0)</f>
        <v>0</v>
      </c>
      <c r="BG133" s="134">
        <f>IF(N133="zákl. přenesená",J133,0)</f>
        <v>0</v>
      </c>
      <c r="BH133" s="134">
        <f>IF(N133="sníž. přenesená",J133,0)</f>
        <v>0</v>
      </c>
      <c r="BI133" s="134">
        <f>IF(N133="nulová",J133,0)</f>
        <v>0</v>
      </c>
      <c r="BJ133" s="16" t="s">
        <v>76</v>
      </c>
      <c r="BK133" s="134">
        <f>ROUND(I133*H133,2)</f>
        <v>9995.7999999999993</v>
      </c>
      <c r="BL133" s="16" t="s">
        <v>120</v>
      </c>
      <c r="BM133" s="133" t="s">
        <v>128</v>
      </c>
    </row>
    <row r="134" spans="2:65" s="1" customFormat="1" ht="24" customHeight="1">
      <c r="B134" s="127"/>
      <c r="C134" s="178" t="s">
        <v>114</v>
      </c>
      <c r="D134" s="178" t="s">
        <v>116</v>
      </c>
      <c r="E134" s="179" t="s">
        <v>129</v>
      </c>
      <c r="F134" s="180" t="s">
        <v>130</v>
      </c>
      <c r="G134" s="181" t="s">
        <v>131</v>
      </c>
      <c r="H134" s="182">
        <v>1.718</v>
      </c>
      <c r="I134" s="183">
        <v>37812.050000000003</v>
      </c>
      <c r="J134" s="183">
        <f>ROUND(I134*H134,2)</f>
        <v>64961.1</v>
      </c>
      <c r="K134" s="128" t="s">
        <v>132</v>
      </c>
      <c r="L134" s="28" t="s">
        <v>321</v>
      </c>
      <c r="M134" s="129" t="s">
        <v>1</v>
      </c>
      <c r="N134" s="130" t="s">
        <v>33</v>
      </c>
      <c r="O134" s="131">
        <v>36.9</v>
      </c>
      <c r="P134" s="131">
        <f>O134*H134</f>
        <v>63.394199999999998</v>
      </c>
      <c r="Q134" s="131">
        <v>1.0900000000000001</v>
      </c>
      <c r="R134" s="131">
        <f>Q134*H134</f>
        <v>1.8726200000000002</v>
      </c>
      <c r="S134" s="131">
        <v>0</v>
      </c>
      <c r="T134" s="132">
        <f>S134*H134</f>
        <v>0</v>
      </c>
      <c r="AR134" s="133" t="s">
        <v>120</v>
      </c>
      <c r="AT134" s="133" t="s">
        <v>116</v>
      </c>
      <c r="AU134" s="133" t="s">
        <v>78</v>
      </c>
      <c r="AY134" s="16" t="s">
        <v>113</v>
      </c>
      <c r="BE134" s="134">
        <f>IF(N134="základní",J134,0)</f>
        <v>64961.1</v>
      </c>
      <c r="BF134" s="134">
        <f>IF(N134="snížená",J134,0)</f>
        <v>0</v>
      </c>
      <c r="BG134" s="134">
        <f>IF(N134="zákl. přenesená",J134,0)</f>
        <v>0</v>
      </c>
      <c r="BH134" s="134">
        <f>IF(N134="sníž. přenesená",J134,0)</f>
        <v>0</v>
      </c>
      <c r="BI134" s="134">
        <f>IF(N134="nulová",J134,0)</f>
        <v>0</v>
      </c>
      <c r="BJ134" s="16" t="s">
        <v>76</v>
      </c>
      <c r="BK134" s="134">
        <f>ROUND(I134*H134,2)</f>
        <v>64961.1</v>
      </c>
      <c r="BL134" s="16" t="s">
        <v>120</v>
      </c>
      <c r="BM134" s="133" t="s">
        <v>133</v>
      </c>
    </row>
    <row r="135" spans="2:65" s="1" customFormat="1" ht="16.5" customHeight="1">
      <c r="B135" s="127"/>
      <c r="C135" s="178" t="s">
        <v>120</v>
      </c>
      <c r="D135" s="178" t="s">
        <v>116</v>
      </c>
      <c r="E135" s="179" t="s">
        <v>134</v>
      </c>
      <c r="F135" s="180" t="s">
        <v>135</v>
      </c>
      <c r="G135" s="181" t="s">
        <v>136</v>
      </c>
      <c r="H135" s="182">
        <v>5.8140000000000001</v>
      </c>
      <c r="I135" s="183">
        <v>572.28</v>
      </c>
      <c r="J135" s="183">
        <f>ROUND(I135*H135,2)</f>
        <v>3327.24</v>
      </c>
      <c r="K135" s="128" t="s">
        <v>1</v>
      </c>
      <c r="L135" s="28" t="s">
        <v>321</v>
      </c>
      <c r="M135" s="129" t="s">
        <v>1</v>
      </c>
      <c r="N135" s="130" t="s">
        <v>33</v>
      </c>
      <c r="O135" s="131">
        <v>1.21</v>
      </c>
      <c r="P135" s="131">
        <f>O135*H135</f>
        <v>7.0349399999999997</v>
      </c>
      <c r="Q135" s="131">
        <v>0.17818000000000001</v>
      </c>
      <c r="R135" s="131">
        <f>Q135*H135</f>
        <v>1.03593852</v>
      </c>
      <c r="S135" s="131">
        <v>0</v>
      </c>
      <c r="T135" s="132">
        <f>S135*H135</f>
        <v>0</v>
      </c>
      <c r="AR135" s="133" t="s">
        <v>120</v>
      </c>
      <c r="AT135" s="133" t="s">
        <v>116</v>
      </c>
      <c r="AU135" s="133" t="s">
        <v>78</v>
      </c>
      <c r="AY135" s="16" t="s">
        <v>113</v>
      </c>
      <c r="BE135" s="134">
        <f>IF(N135="základní",J135,0)</f>
        <v>3327.24</v>
      </c>
      <c r="BF135" s="134">
        <f>IF(N135="snížená",J135,0)</f>
        <v>0</v>
      </c>
      <c r="BG135" s="134">
        <f>IF(N135="zákl. přenesená",J135,0)</f>
        <v>0</v>
      </c>
      <c r="BH135" s="134">
        <f>IF(N135="sníž. přenesená",J135,0)</f>
        <v>0</v>
      </c>
      <c r="BI135" s="134">
        <f>IF(N135="nulová",J135,0)</f>
        <v>0</v>
      </c>
      <c r="BJ135" s="16" t="s">
        <v>76</v>
      </c>
      <c r="BK135" s="134">
        <f>ROUND(I135*H135,2)</f>
        <v>3327.24</v>
      </c>
      <c r="BL135" s="16" t="s">
        <v>120</v>
      </c>
      <c r="BM135" s="133" t="s">
        <v>137</v>
      </c>
    </row>
    <row r="136" spans="2:65" s="12" customFormat="1">
      <c r="B136" s="135"/>
      <c r="C136" s="184"/>
      <c r="D136" s="185" t="s">
        <v>122</v>
      </c>
      <c r="E136" s="186" t="s">
        <v>1</v>
      </c>
      <c r="F136" s="187" t="s">
        <v>138</v>
      </c>
      <c r="G136" s="184"/>
      <c r="H136" s="188">
        <v>4.8959999999999999</v>
      </c>
      <c r="I136" s="184"/>
      <c r="J136" s="184"/>
      <c r="L136" s="135"/>
      <c r="M136" s="137"/>
      <c r="N136" s="138"/>
      <c r="O136" s="138"/>
      <c r="P136" s="138"/>
      <c r="Q136" s="138"/>
      <c r="R136" s="138"/>
      <c r="S136" s="138"/>
      <c r="T136" s="139"/>
      <c r="AT136" s="136" t="s">
        <v>122</v>
      </c>
      <c r="AU136" s="136" t="s">
        <v>78</v>
      </c>
      <c r="AV136" s="12" t="s">
        <v>78</v>
      </c>
      <c r="AW136" s="12" t="s">
        <v>25</v>
      </c>
      <c r="AX136" s="12" t="s">
        <v>68</v>
      </c>
      <c r="AY136" s="136" t="s">
        <v>113</v>
      </c>
    </row>
    <row r="137" spans="2:65" s="12" customFormat="1">
      <c r="B137" s="135"/>
      <c r="C137" s="184"/>
      <c r="D137" s="185" t="s">
        <v>122</v>
      </c>
      <c r="E137" s="186" t="s">
        <v>1</v>
      </c>
      <c r="F137" s="187" t="s">
        <v>139</v>
      </c>
      <c r="G137" s="184"/>
      <c r="H137" s="188">
        <v>0.91800000000000004</v>
      </c>
      <c r="I137" s="184"/>
      <c r="J137" s="184"/>
      <c r="L137" s="135"/>
      <c r="M137" s="137"/>
      <c r="N137" s="138"/>
      <c r="O137" s="138"/>
      <c r="P137" s="138"/>
      <c r="Q137" s="138"/>
      <c r="R137" s="138"/>
      <c r="S137" s="138"/>
      <c r="T137" s="139"/>
      <c r="AT137" s="136" t="s">
        <v>122</v>
      </c>
      <c r="AU137" s="136" t="s">
        <v>78</v>
      </c>
      <c r="AV137" s="12" t="s">
        <v>78</v>
      </c>
      <c r="AW137" s="12" t="s">
        <v>25</v>
      </c>
      <c r="AX137" s="12" t="s">
        <v>68</v>
      </c>
      <c r="AY137" s="136" t="s">
        <v>113</v>
      </c>
    </row>
    <row r="138" spans="2:65" s="13" customFormat="1">
      <c r="B138" s="143"/>
      <c r="C138" s="195"/>
      <c r="D138" s="185" t="s">
        <v>122</v>
      </c>
      <c r="E138" s="196" t="s">
        <v>1</v>
      </c>
      <c r="F138" s="197" t="s">
        <v>140</v>
      </c>
      <c r="G138" s="195"/>
      <c r="H138" s="198">
        <v>5.8140000000000001</v>
      </c>
      <c r="I138" s="195"/>
      <c r="J138" s="195"/>
      <c r="L138" s="143"/>
      <c r="M138" s="145"/>
      <c r="N138" s="146"/>
      <c r="O138" s="146"/>
      <c r="P138" s="146"/>
      <c r="Q138" s="146"/>
      <c r="R138" s="146"/>
      <c r="S138" s="146"/>
      <c r="T138" s="147"/>
      <c r="AT138" s="144" t="s">
        <v>122</v>
      </c>
      <c r="AU138" s="144" t="s">
        <v>78</v>
      </c>
      <c r="AV138" s="13" t="s">
        <v>120</v>
      </c>
      <c r="AW138" s="13" t="s">
        <v>25</v>
      </c>
      <c r="AX138" s="13" t="s">
        <v>76</v>
      </c>
      <c r="AY138" s="144" t="s">
        <v>113</v>
      </c>
    </row>
    <row r="139" spans="2:65" s="11" customFormat="1" ht="22.9" customHeight="1">
      <c r="B139" s="115"/>
      <c r="D139" s="116" t="s">
        <v>67</v>
      </c>
      <c r="E139" s="125" t="s">
        <v>141</v>
      </c>
      <c r="F139" s="125" t="s">
        <v>142</v>
      </c>
      <c r="J139" s="126">
        <f>BK139</f>
        <v>11487</v>
      </c>
      <c r="L139" s="115"/>
      <c r="M139" s="119"/>
      <c r="N139" s="120"/>
      <c r="O139" s="120"/>
      <c r="P139" s="121">
        <f>SUM(P140:P144)</f>
        <v>18.648</v>
      </c>
      <c r="Q139" s="120"/>
      <c r="R139" s="121">
        <f>SUM(R140:R144)</f>
        <v>0.85259999999999991</v>
      </c>
      <c r="S139" s="120"/>
      <c r="T139" s="122">
        <f>SUM(T140:T144)</f>
        <v>0</v>
      </c>
      <c r="AR139" s="116" t="s">
        <v>76</v>
      </c>
      <c r="AT139" s="123" t="s">
        <v>67</v>
      </c>
      <c r="AU139" s="123" t="s">
        <v>76</v>
      </c>
      <c r="AY139" s="116" t="s">
        <v>113</v>
      </c>
      <c r="BK139" s="124">
        <f>SUM(BK140:BK144)</f>
        <v>11487</v>
      </c>
    </row>
    <row r="140" spans="2:65" s="1" customFormat="1" ht="24" customHeight="1">
      <c r="B140" s="127"/>
      <c r="C140" s="157" t="s">
        <v>143</v>
      </c>
      <c r="D140" s="157" t="s">
        <v>116</v>
      </c>
      <c r="E140" s="158" t="s">
        <v>144</v>
      </c>
      <c r="F140" s="159" t="s">
        <v>145</v>
      </c>
      <c r="G140" s="160" t="s">
        <v>146</v>
      </c>
      <c r="H140" s="161">
        <v>21</v>
      </c>
      <c r="I140" s="162">
        <v>547</v>
      </c>
      <c r="J140" s="162">
        <f>ROUND(I140*H140,2)</f>
        <v>11487</v>
      </c>
      <c r="K140" s="128" t="s">
        <v>132</v>
      </c>
      <c r="L140" s="28" t="s">
        <v>322</v>
      </c>
      <c r="M140" s="129" t="s">
        <v>1</v>
      </c>
      <c r="N140" s="130" t="s">
        <v>33</v>
      </c>
      <c r="O140" s="131">
        <v>0.88800000000000001</v>
      </c>
      <c r="P140" s="131">
        <f>O140*H140</f>
        <v>18.648</v>
      </c>
      <c r="Q140" s="131">
        <v>4.0599999999999997E-2</v>
      </c>
      <c r="R140" s="131">
        <f>Q140*H140</f>
        <v>0.85259999999999991</v>
      </c>
      <c r="S140" s="131">
        <v>0</v>
      </c>
      <c r="T140" s="132">
        <f>S140*H140</f>
        <v>0</v>
      </c>
      <c r="AR140" s="133" t="s">
        <v>120</v>
      </c>
      <c r="AT140" s="133" t="s">
        <v>116</v>
      </c>
      <c r="AU140" s="133" t="s">
        <v>78</v>
      </c>
      <c r="AY140" s="16" t="s">
        <v>113</v>
      </c>
      <c r="BE140" s="134">
        <f>IF(N140="základní",J140,0)</f>
        <v>11487</v>
      </c>
      <c r="BF140" s="134">
        <f>IF(N140="snížená",J140,0)</f>
        <v>0</v>
      </c>
      <c r="BG140" s="134">
        <f>IF(N140="zákl. přenesená",J140,0)</f>
        <v>0</v>
      </c>
      <c r="BH140" s="134">
        <f>IF(N140="sníž. přenesená",J140,0)</f>
        <v>0</v>
      </c>
      <c r="BI140" s="134">
        <f>IF(N140="nulová",J140,0)</f>
        <v>0</v>
      </c>
      <c r="BJ140" s="16" t="s">
        <v>76</v>
      </c>
      <c r="BK140" s="134">
        <f>ROUND(I140*H140,2)</f>
        <v>11487</v>
      </c>
      <c r="BL140" s="16" t="s">
        <v>120</v>
      </c>
      <c r="BM140" s="133" t="s">
        <v>147</v>
      </c>
    </row>
    <row r="141" spans="2:65" s="14" customFormat="1">
      <c r="B141" s="148"/>
      <c r="C141" s="199"/>
      <c r="D141" s="164" t="s">
        <v>122</v>
      </c>
      <c r="E141" s="200" t="s">
        <v>1</v>
      </c>
      <c r="F141" s="201" t="s">
        <v>148</v>
      </c>
      <c r="G141" s="199"/>
      <c r="H141" s="200" t="s">
        <v>1</v>
      </c>
      <c r="I141" s="199"/>
      <c r="J141" s="199"/>
      <c r="L141" s="148"/>
      <c r="M141" s="150"/>
      <c r="N141" s="151"/>
      <c r="O141" s="151"/>
      <c r="P141" s="151"/>
      <c r="Q141" s="151"/>
      <c r="R141" s="151"/>
      <c r="S141" s="151"/>
      <c r="T141" s="152"/>
      <c r="AT141" s="149" t="s">
        <v>122</v>
      </c>
      <c r="AU141" s="149" t="s">
        <v>78</v>
      </c>
      <c r="AV141" s="14" t="s">
        <v>76</v>
      </c>
      <c r="AW141" s="14" t="s">
        <v>25</v>
      </c>
      <c r="AX141" s="14" t="s">
        <v>68</v>
      </c>
      <c r="AY141" s="149" t="s">
        <v>113</v>
      </c>
    </row>
    <row r="142" spans="2:65" s="14" customFormat="1">
      <c r="B142" s="148"/>
      <c r="C142" s="199"/>
      <c r="D142" s="164" t="s">
        <v>122</v>
      </c>
      <c r="E142" s="200" t="s">
        <v>1</v>
      </c>
      <c r="F142" s="201" t="s">
        <v>149</v>
      </c>
      <c r="G142" s="199"/>
      <c r="H142" s="200" t="s">
        <v>1</v>
      </c>
      <c r="I142" s="199"/>
      <c r="J142" s="199"/>
      <c r="L142" s="148"/>
      <c r="M142" s="150"/>
      <c r="N142" s="151"/>
      <c r="O142" s="151"/>
      <c r="P142" s="151"/>
      <c r="Q142" s="151"/>
      <c r="R142" s="151"/>
      <c r="S142" s="151"/>
      <c r="T142" s="152"/>
      <c r="AT142" s="149" t="s">
        <v>122</v>
      </c>
      <c r="AU142" s="149" t="s">
        <v>78</v>
      </c>
      <c r="AV142" s="14" t="s">
        <v>76</v>
      </c>
      <c r="AW142" s="14" t="s">
        <v>25</v>
      </c>
      <c r="AX142" s="14" t="s">
        <v>68</v>
      </c>
      <c r="AY142" s="149" t="s">
        <v>113</v>
      </c>
    </row>
    <row r="143" spans="2:65" s="14" customFormat="1">
      <c r="B143" s="148"/>
      <c r="C143" s="199"/>
      <c r="D143" s="164" t="s">
        <v>122</v>
      </c>
      <c r="E143" s="200" t="s">
        <v>1</v>
      </c>
      <c r="F143" s="201" t="s">
        <v>150</v>
      </c>
      <c r="G143" s="199"/>
      <c r="H143" s="200" t="s">
        <v>1</v>
      </c>
      <c r="I143" s="199"/>
      <c r="J143" s="199"/>
      <c r="L143" s="148"/>
      <c r="M143" s="150"/>
      <c r="N143" s="151"/>
      <c r="O143" s="151"/>
      <c r="P143" s="151"/>
      <c r="Q143" s="151"/>
      <c r="R143" s="151"/>
      <c r="S143" s="151"/>
      <c r="T143" s="152"/>
      <c r="AT143" s="149" t="s">
        <v>122</v>
      </c>
      <c r="AU143" s="149" t="s">
        <v>78</v>
      </c>
      <c r="AV143" s="14" t="s">
        <v>76</v>
      </c>
      <c r="AW143" s="14" t="s">
        <v>25</v>
      </c>
      <c r="AX143" s="14" t="s">
        <v>68</v>
      </c>
      <c r="AY143" s="149" t="s">
        <v>113</v>
      </c>
    </row>
    <row r="144" spans="2:65" s="12" customFormat="1">
      <c r="B144" s="135"/>
      <c r="C144" s="163"/>
      <c r="D144" s="164" t="s">
        <v>122</v>
      </c>
      <c r="E144" s="165" t="s">
        <v>1</v>
      </c>
      <c r="F144" s="166" t="s">
        <v>7</v>
      </c>
      <c r="G144" s="163"/>
      <c r="H144" s="167">
        <v>21</v>
      </c>
      <c r="I144" s="163"/>
      <c r="J144" s="163"/>
      <c r="L144" s="135"/>
      <c r="M144" s="137"/>
      <c r="N144" s="138"/>
      <c r="O144" s="138"/>
      <c r="P144" s="138"/>
      <c r="Q144" s="138"/>
      <c r="R144" s="138"/>
      <c r="S144" s="138"/>
      <c r="T144" s="139"/>
      <c r="AT144" s="136" t="s">
        <v>122</v>
      </c>
      <c r="AU144" s="136" t="s">
        <v>78</v>
      </c>
      <c r="AV144" s="12" t="s">
        <v>78</v>
      </c>
      <c r="AW144" s="12" t="s">
        <v>25</v>
      </c>
      <c r="AX144" s="12" t="s">
        <v>76</v>
      </c>
      <c r="AY144" s="136" t="s">
        <v>113</v>
      </c>
    </row>
    <row r="145" spans="2:65" s="11" customFormat="1" ht="22.9" customHeight="1">
      <c r="B145" s="115"/>
      <c r="C145" s="202"/>
      <c r="D145" s="203" t="s">
        <v>67</v>
      </c>
      <c r="E145" s="204" t="s">
        <v>151</v>
      </c>
      <c r="F145" s="204" t="s">
        <v>152</v>
      </c>
      <c r="G145" s="202"/>
      <c r="H145" s="202"/>
      <c r="I145" s="202"/>
      <c r="J145" s="205">
        <f>BK145</f>
        <v>19667.059999999998</v>
      </c>
      <c r="L145" s="115"/>
      <c r="M145" s="119"/>
      <c r="N145" s="120"/>
      <c r="O145" s="120"/>
      <c r="P145" s="121">
        <f>SUM(P146:P168)</f>
        <v>56.088499999999996</v>
      </c>
      <c r="Q145" s="120"/>
      <c r="R145" s="121">
        <f>SUM(R146:R168)</f>
        <v>2.716E-2</v>
      </c>
      <c r="S145" s="120"/>
      <c r="T145" s="122">
        <f>SUM(T146:T168)</f>
        <v>17.91</v>
      </c>
      <c r="AR145" s="116" t="s">
        <v>76</v>
      </c>
      <c r="AT145" s="123" t="s">
        <v>67</v>
      </c>
      <c r="AU145" s="123" t="s">
        <v>76</v>
      </c>
      <c r="AY145" s="116" t="s">
        <v>113</v>
      </c>
      <c r="BK145" s="124">
        <f>SUM(BK146:BK168)</f>
        <v>19667.059999999998</v>
      </c>
    </row>
    <row r="146" spans="2:65" s="1" customFormat="1" ht="16.5" customHeight="1">
      <c r="B146" s="127"/>
      <c r="C146" s="157" t="s">
        <v>141</v>
      </c>
      <c r="D146" s="157" t="s">
        <v>116</v>
      </c>
      <c r="E146" s="158" t="s">
        <v>153</v>
      </c>
      <c r="F146" s="159" t="s">
        <v>154</v>
      </c>
      <c r="G146" s="160" t="s">
        <v>155</v>
      </c>
      <c r="H146" s="161">
        <v>4</v>
      </c>
      <c r="I146" s="162">
        <v>1020</v>
      </c>
      <c r="J146" s="162">
        <f>ROUND(I146*H146,2)</f>
        <v>4080</v>
      </c>
      <c r="K146" s="128" t="s">
        <v>132</v>
      </c>
      <c r="L146" s="28" t="s">
        <v>322</v>
      </c>
      <c r="M146" s="129" t="s">
        <v>1</v>
      </c>
      <c r="N146" s="130" t="s">
        <v>33</v>
      </c>
      <c r="O146" s="131">
        <v>3.1179999999999999</v>
      </c>
      <c r="P146" s="131">
        <f>O146*H146</f>
        <v>12.472</v>
      </c>
      <c r="Q146" s="131">
        <v>0</v>
      </c>
      <c r="R146" s="131">
        <f>Q146*H146</f>
        <v>0</v>
      </c>
      <c r="S146" s="131">
        <v>1.8</v>
      </c>
      <c r="T146" s="132">
        <f>S146*H146</f>
        <v>7.2</v>
      </c>
      <c r="AR146" s="133" t="s">
        <v>120</v>
      </c>
      <c r="AT146" s="133" t="s">
        <v>116</v>
      </c>
      <c r="AU146" s="133" t="s">
        <v>78</v>
      </c>
      <c r="AY146" s="16" t="s">
        <v>113</v>
      </c>
      <c r="BE146" s="134">
        <f>IF(N146="základní",J146,0)</f>
        <v>4080</v>
      </c>
      <c r="BF146" s="134">
        <f>IF(N146="snížená",J146,0)</f>
        <v>0</v>
      </c>
      <c r="BG146" s="134">
        <f>IF(N146="zákl. přenesená",J146,0)</f>
        <v>0</v>
      </c>
      <c r="BH146" s="134">
        <f>IF(N146="sníž. přenesená",J146,0)</f>
        <v>0</v>
      </c>
      <c r="BI146" s="134">
        <f>IF(N146="nulová",J146,0)</f>
        <v>0</v>
      </c>
      <c r="BJ146" s="16" t="s">
        <v>76</v>
      </c>
      <c r="BK146" s="134">
        <f>ROUND(I146*H146,2)</f>
        <v>4080</v>
      </c>
      <c r="BL146" s="16" t="s">
        <v>120</v>
      </c>
      <c r="BM146" s="133" t="s">
        <v>156</v>
      </c>
    </row>
    <row r="147" spans="2:65" s="12" customFormat="1">
      <c r="B147" s="135"/>
      <c r="C147" s="163"/>
      <c r="D147" s="164" t="s">
        <v>122</v>
      </c>
      <c r="E147" s="165" t="s">
        <v>1</v>
      </c>
      <c r="F147" s="166" t="s">
        <v>120</v>
      </c>
      <c r="G147" s="163"/>
      <c r="H147" s="167">
        <v>4</v>
      </c>
      <c r="I147" s="163"/>
      <c r="J147" s="163"/>
      <c r="L147" s="135"/>
      <c r="M147" s="137"/>
      <c r="N147" s="138"/>
      <c r="O147" s="138"/>
      <c r="P147" s="138"/>
      <c r="Q147" s="138"/>
      <c r="R147" s="138"/>
      <c r="S147" s="138"/>
      <c r="T147" s="139"/>
      <c r="AT147" s="136" t="s">
        <v>122</v>
      </c>
      <c r="AU147" s="136" t="s">
        <v>78</v>
      </c>
      <c r="AV147" s="12" t="s">
        <v>78</v>
      </c>
      <c r="AW147" s="12" t="s">
        <v>25</v>
      </c>
      <c r="AX147" s="12" t="s">
        <v>76</v>
      </c>
      <c r="AY147" s="136" t="s">
        <v>113</v>
      </c>
    </row>
    <row r="148" spans="2:65" s="14" customFormat="1">
      <c r="B148" s="148"/>
      <c r="C148" s="199"/>
      <c r="D148" s="164" t="s">
        <v>122</v>
      </c>
      <c r="E148" s="200" t="s">
        <v>1</v>
      </c>
      <c r="F148" s="201" t="s">
        <v>157</v>
      </c>
      <c r="G148" s="199"/>
      <c r="H148" s="200" t="s">
        <v>1</v>
      </c>
      <c r="I148" s="199"/>
      <c r="J148" s="199"/>
      <c r="L148" s="148"/>
      <c r="M148" s="150"/>
      <c r="N148" s="151"/>
      <c r="O148" s="151"/>
      <c r="P148" s="151"/>
      <c r="Q148" s="151"/>
      <c r="R148" s="151"/>
      <c r="S148" s="151"/>
      <c r="T148" s="152"/>
      <c r="AT148" s="149" t="s">
        <v>122</v>
      </c>
      <c r="AU148" s="149" t="s">
        <v>78</v>
      </c>
      <c r="AV148" s="14" t="s">
        <v>76</v>
      </c>
      <c r="AW148" s="14" t="s">
        <v>25</v>
      </c>
      <c r="AX148" s="14" t="s">
        <v>68</v>
      </c>
      <c r="AY148" s="149" t="s">
        <v>113</v>
      </c>
    </row>
    <row r="149" spans="2:65" s="14" customFormat="1">
      <c r="B149" s="148"/>
      <c r="C149" s="199"/>
      <c r="D149" s="164" t="s">
        <v>122</v>
      </c>
      <c r="E149" s="200" t="s">
        <v>1</v>
      </c>
      <c r="F149" s="201" t="s">
        <v>158</v>
      </c>
      <c r="G149" s="199"/>
      <c r="H149" s="200" t="s">
        <v>1</v>
      </c>
      <c r="I149" s="199"/>
      <c r="J149" s="199"/>
      <c r="L149" s="148"/>
      <c r="M149" s="150"/>
      <c r="N149" s="151"/>
      <c r="O149" s="151"/>
      <c r="P149" s="151"/>
      <c r="Q149" s="151"/>
      <c r="R149" s="151"/>
      <c r="S149" s="151"/>
      <c r="T149" s="152"/>
      <c r="AT149" s="149" t="s">
        <v>122</v>
      </c>
      <c r="AU149" s="149" t="s">
        <v>78</v>
      </c>
      <c r="AV149" s="14" t="s">
        <v>76</v>
      </c>
      <c r="AW149" s="14" t="s">
        <v>25</v>
      </c>
      <c r="AX149" s="14" t="s">
        <v>68</v>
      </c>
      <c r="AY149" s="149" t="s">
        <v>113</v>
      </c>
    </row>
    <row r="150" spans="2:65" s="14" customFormat="1">
      <c r="B150" s="148"/>
      <c r="C150" s="199"/>
      <c r="D150" s="164" t="s">
        <v>122</v>
      </c>
      <c r="E150" s="200" t="s">
        <v>1</v>
      </c>
      <c r="F150" s="201" t="s">
        <v>159</v>
      </c>
      <c r="G150" s="199"/>
      <c r="H150" s="200" t="s">
        <v>1</v>
      </c>
      <c r="I150" s="199"/>
      <c r="J150" s="199"/>
      <c r="L150" s="148"/>
      <c r="M150" s="150"/>
      <c r="N150" s="151"/>
      <c r="O150" s="151"/>
      <c r="P150" s="151"/>
      <c r="Q150" s="151"/>
      <c r="R150" s="151"/>
      <c r="S150" s="151"/>
      <c r="T150" s="152"/>
      <c r="AT150" s="149" t="s">
        <v>122</v>
      </c>
      <c r="AU150" s="149" t="s">
        <v>78</v>
      </c>
      <c r="AV150" s="14" t="s">
        <v>76</v>
      </c>
      <c r="AW150" s="14" t="s">
        <v>25</v>
      </c>
      <c r="AX150" s="14" t="s">
        <v>68</v>
      </c>
      <c r="AY150" s="149" t="s">
        <v>113</v>
      </c>
    </row>
    <row r="151" spans="2:65" s="1" customFormat="1" ht="24" customHeight="1">
      <c r="B151" s="127"/>
      <c r="C151" s="178" t="s">
        <v>160</v>
      </c>
      <c r="D151" s="178" t="s">
        <v>116</v>
      </c>
      <c r="E151" s="179" t="s">
        <v>161</v>
      </c>
      <c r="F151" s="180" t="s">
        <v>162</v>
      </c>
      <c r="G151" s="181" t="s">
        <v>155</v>
      </c>
      <c r="H151" s="182">
        <v>7.53</v>
      </c>
      <c r="I151" s="183">
        <v>439.45</v>
      </c>
      <c r="J151" s="183">
        <f>ROUND(I151*H151,2)</f>
        <v>3309.06</v>
      </c>
      <c r="K151" s="128" t="s">
        <v>132</v>
      </c>
      <c r="L151" s="28" t="s">
        <v>321</v>
      </c>
      <c r="M151" s="129" t="s">
        <v>1</v>
      </c>
      <c r="N151" s="130" t="s">
        <v>33</v>
      </c>
      <c r="O151" s="131">
        <v>1.65</v>
      </c>
      <c r="P151" s="131">
        <f>O151*H151</f>
        <v>12.4245</v>
      </c>
      <c r="Q151" s="131">
        <v>0</v>
      </c>
      <c r="R151" s="131">
        <f>Q151*H151</f>
        <v>0</v>
      </c>
      <c r="S151" s="131">
        <v>1.4</v>
      </c>
      <c r="T151" s="132">
        <f>S151*H151</f>
        <v>10.542</v>
      </c>
      <c r="AR151" s="133" t="s">
        <v>120</v>
      </c>
      <c r="AT151" s="133" t="s">
        <v>116</v>
      </c>
      <c r="AU151" s="133" t="s">
        <v>78</v>
      </c>
      <c r="AY151" s="16" t="s">
        <v>113</v>
      </c>
      <c r="BE151" s="134">
        <f>IF(N151="základní",J151,0)</f>
        <v>3309.06</v>
      </c>
      <c r="BF151" s="134">
        <f>IF(N151="snížená",J151,0)</f>
        <v>0</v>
      </c>
      <c r="BG151" s="134">
        <f>IF(N151="zákl. přenesená",J151,0)</f>
        <v>0</v>
      </c>
      <c r="BH151" s="134">
        <f>IF(N151="sníž. přenesená",J151,0)</f>
        <v>0</v>
      </c>
      <c r="BI151" s="134">
        <f>IF(N151="nulová",J151,0)</f>
        <v>0</v>
      </c>
      <c r="BJ151" s="16" t="s">
        <v>76</v>
      </c>
      <c r="BK151" s="134">
        <f>ROUND(I151*H151,2)</f>
        <v>3309.06</v>
      </c>
      <c r="BL151" s="16" t="s">
        <v>120</v>
      </c>
      <c r="BM151" s="133" t="s">
        <v>163</v>
      </c>
    </row>
    <row r="152" spans="2:65" s="1" customFormat="1" ht="24" customHeight="1">
      <c r="B152" s="127"/>
      <c r="C152" s="157" t="s">
        <v>127</v>
      </c>
      <c r="D152" s="157" t="s">
        <v>116</v>
      </c>
      <c r="E152" s="158" t="s">
        <v>164</v>
      </c>
      <c r="F152" s="159" t="s">
        <v>165</v>
      </c>
      <c r="G152" s="160" t="s">
        <v>146</v>
      </c>
      <c r="H152" s="161">
        <v>42</v>
      </c>
      <c r="I152" s="162">
        <v>133</v>
      </c>
      <c r="J152" s="162">
        <f>ROUND(I152*H152,2)</f>
        <v>5586</v>
      </c>
      <c r="K152" s="128" t="s">
        <v>132</v>
      </c>
      <c r="L152" s="28" t="s">
        <v>322</v>
      </c>
      <c r="M152" s="129" t="s">
        <v>1</v>
      </c>
      <c r="N152" s="130" t="s">
        <v>33</v>
      </c>
      <c r="O152" s="131">
        <v>0.44800000000000001</v>
      </c>
      <c r="P152" s="131">
        <f>O152*H152</f>
        <v>18.815999999999999</v>
      </c>
      <c r="Q152" s="131">
        <v>0</v>
      </c>
      <c r="R152" s="131">
        <f>Q152*H152</f>
        <v>0</v>
      </c>
      <c r="S152" s="131">
        <v>4.0000000000000001E-3</v>
      </c>
      <c r="T152" s="132">
        <f>S152*H152</f>
        <v>0.16800000000000001</v>
      </c>
      <c r="AR152" s="133" t="s">
        <v>120</v>
      </c>
      <c r="AT152" s="133" t="s">
        <v>116</v>
      </c>
      <c r="AU152" s="133" t="s">
        <v>78</v>
      </c>
      <c r="AY152" s="16" t="s">
        <v>113</v>
      </c>
      <c r="BE152" s="134">
        <f>IF(N152="základní",J152,0)</f>
        <v>5586</v>
      </c>
      <c r="BF152" s="134">
        <f>IF(N152="snížená",J152,0)</f>
        <v>0</v>
      </c>
      <c r="BG152" s="134">
        <f>IF(N152="zákl. přenesená",J152,0)</f>
        <v>0</v>
      </c>
      <c r="BH152" s="134">
        <f>IF(N152="sníž. přenesená",J152,0)</f>
        <v>0</v>
      </c>
      <c r="BI152" s="134">
        <f>IF(N152="nulová",J152,0)</f>
        <v>0</v>
      </c>
      <c r="BJ152" s="16" t="s">
        <v>76</v>
      </c>
      <c r="BK152" s="134">
        <f>ROUND(I152*H152,2)</f>
        <v>5586</v>
      </c>
      <c r="BL152" s="16" t="s">
        <v>120</v>
      </c>
      <c r="BM152" s="133" t="s">
        <v>166</v>
      </c>
    </row>
    <row r="153" spans="2:65" s="14" customFormat="1">
      <c r="B153" s="148"/>
      <c r="C153" s="199"/>
      <c r="D153" s="164" t="s">
        <v>122</v>
      </c>
      <c r="E153" s="200" t="s">
        <v>1</v>
      </c>
      <c r="F153" s="201" t="s">
        <v>167</v>
      </c>
      <c r="G153" s="199"/>
      <c r="H153" s="200" t="s">
        <v>1</v>
      </c>
      <c r="I153" s="199"/>
      <c r="J153" s="199"/>
      <c r="L153" s="148"/>
      <c r="M153" s="150"/>
      <c r="N153" s="151"/>
      <c r="O153" s="151"/>
      <c r="P153" s="151"/>
      <c r="Q153" s="151"/>
      <c r="R153" s="151"/>
      <c r="S153" s="151"/>
      <c r="T153" s="152"/>
      <c r="AT153" s="149" t="s">
        <v>122</v>
      </c>
      <c r="AU153" s="149" t="s">
        <v>78</v>
      </c>
      <c r="AV153" s="14" t="s">
        <v>76</v>
      </c>
      <c r="AW153" s="14" t="s">
        <v>25</v>
      </c>
      <c r="AX153" s="14" t="s">
        <v>68</v>
      </c>
      <c r="AY153" s="149" t="s">
        <v>113</v>
      </c>
    </row>
    <row r="154" spans="2:65" s="14" customFormat="1">
      <c r="B154" s="148"/>
      <c r="C154" s="199"/>
      <c r="D154" s="164" t="s">
        <v>122</v>
      </c>
      <c r="E154" s="200" t="s">
        <v>1</v>
      </c>
      <c r="F154" s="201" t="s">
        <v>168</v>
      </c>
      <c r="G154" s="199"/>
      <c r="H154" s="200" t="s">
        <v>1</v>
      </c>
      <c r="I154" s="199"/>
      <c r="J154" s="199"/>
      <c r="L154" s="148"/>
      <c r="M154" s="150"/>
      <c r="N154" s="151"/>
      <c r="O154" s="151"/>
      <c r="P154" s="151"/>
      <c r="Q154" s="151"/>
      <c r="R154" s="151"/>
      <c r="S154" s="151"/>
      <c r="T154" s="152"/>
      <c r="AT154" s="149" t="s">
        <v>122</v>
      </c>
      <c r="AU154" s="149" t="s">
        <v>78</v>
      </c>
      <c r="AV154" s="14" t="s">
        <v>76</v>
      </c>
      <c r="AW154" s="14" t="s">
        <v>25</v>
      </c>
      <c r="AX154" s="14" t="s">
        <v>68</v>
      </c>
      <c r="AY154" s="149" t="s">
        <v>113</v>
      </c>
    </row>
    <row r="155" spans="2:65" s="14" customFormat="1">
      <c r="B155" s="148"/>
      <c r="C155" s="199"/>
      <c r="D155" s="164" t="s">
        <v>122</v>
      </c>
      <c r="E155" s="200" t="s">
        <v>1</v>
      </c>
      <c r="F155" s="201" t="s">
        <v>169</v>
      </c>
      <c r="G155" s="199"/>
      <c r="H155" s="200" t="s">
        <v>1</v>
      </c>
      <c r="I155" s="199"/>
      <c r="J155" s="199"/>
      <c r="L155" s="148"/>
      <c r="M155" s="150"/>
      <c r="N155" s="151"/>
      <c r="O155" s="151"/>
      <c r="P155" s="151"/>
      <c r="Q155" s="151"/>
      <c r="R155" s="151"/>
      <c r="S155" s="151"/>
      <c r="T155" s="152"/>
      <c r="AT155" s="149" t="s">
        <v>122</v>
      </c>
      <c r="AU155" s="149" t="s">
        <v>78</v>
      </c>
      <c r="AV155" s="14" t="s">
        <v>76</v>
      </c>
      <c r="AW155" s="14" t="s">
        <v>25</v>
      </c>
      <c r="AX155" s="14" t="s">
        <v>68</v>
      </c>
      <c r="AY155" s="149" t="s">
        <v>113</v>
      </c>
    </row>
    <row r="156" spans="2:65" s="14" customFormat="1">
      <c r="B156" s="148"/>
      <c r="C156" s="199"/>
      <c r="D156" s="164" t="s">
        <v>122</v>
      </c>
      <c r="E156" s="200" t="s">
        <v>1</v>
      </c>
      <c r="F156" s="201" t="s">
        <v>170</v>
      </c>
      <c r="G156" s="199"/>
      <c r="H156" s="200" t="s">
        <v>1</v>
      </c>
      <c r="I156" s="199"/>
      <c r="J156" s="199"/>
      <c r="L156" s="148"/>
      <c r="M156" s="150"/>
      <c r="N156" s="151"/>
      <c r="O156" s="151"/>
      <c r="P156" s="151"/>
      <c r="Q156" s="151"/>
      <c r="R156" s="151"/>
      <c r="S156" s="151"/>
      <c r="T156" s="152"/>
      <c r="AT156" s="149" t="s">
        <v>122</v>
      </c>
      <c r="AU156" s="149" t="s">
        <v>78</v>
      </c>
      <c r="AV156" s="14" t="s">
        <v>76</v>
      </c>
      <c r="AW156" s="14" t="s">
        <v>25</v>
      </c>
      <c r="AX156" s="14" t="s">
        <v>68</v>
      </c>
      <c r="AY156" s="149" t="s">
        <v>113</v>
      </c>
    </row>
    <row r="157" spans="2:65" s="14" customFormat="1">
      <c r="B157" s="148"/>
      <c r="C157" s="199"/>
      <c r="D157" s="164" t="s">
        <v>122</v>
      </c>
      <c r="E157" s="200" t="s">
        <v>1</v>
      </c>
      <c r="F157" s="201" t="s">
        <v>171</v>
      </c>
      <c r="G157" s="199"/>
      <c r="H157" s="200" t="s">
        <v>1</v>
      </c>
      <c r="I157" s="199"/>
      <c r="J157" s="199"/>
      <c r="L157" s="148"/>
      <c r="M157" s="150"/>
      <c r="N157" s="151"/>
      <c r="O157" s="151"/>
      <c r="P157" s="151"/>
      <c r="Q157" s="151"/>
      <c r="R157" s="151"/>
      <c r="S157" s="151"/>
      <c r="T157" s="152"/>
      <c r="AT157" s="149" t="s">
        <v>122</v>
      </c>
      <c r="AU157" s="149" t="s">
        <v>78</v>
      </c>
      <c r="AV157" s="14" t="s">
        <v>76</v>
      </c>
      <c r="AW157" s="14" t="s">
        <v>25</v>
      </c>
      <c r="AX157" s="14" t="s">
        <v>68</v>
      </c>
      <c r="AY157" s="149" t="s">
        <v>113</v>
      </c>
    </row>
    <row r="158" spans="2:65" s="14" customFormat="1">
      <c r="B158" s="148"/>
      <c r="C158" s="199"/>
      <c r="D158" s="164" t="s">
        <v>122</v>
      </c>
      <c r="E158" s="200" t="s">
        <v>1</v>
      </c>
      <c r="F158" s="201" t="s">
        <v>172</v>
      </c>
      <c r="G158" s="199"/>
      <c r="H158" s="200" t="s">
        <v>1</v>
      </c>
      <c r="I158" s="199"/>
      <c r="J158" s="199"/>
      <c r="L158" s="148"/>
      <c r="M158" s="150"/>
      <c r="N158" s="151"/>
      <c r="O158" s="151"/>
      <c r="P158" s="151"/>
      <c r="Q158" s="151"/>
      <c r="R158" s="151"/>
      <c r="S158" s="151"/>
      <c r="T158" s="152"/>
      <c r="AT158" s="149" t="s">
        <v>122</v>
      </c>
      <c r="AU158" s="149" t="s">
        <v>78</v>
      </c>
      <c r="AV158" s="14" t="s">
        <v>76</v>
      </c>
      <c r="AW158" s="14" t="s">
        <v>25</v>
      </c>
      <c r="AX158" s="14" t="s">
        <v>68</v>
      </c>
      <c r="AY158" s="149" t="s">
        <v>113</v>
      </c>
    </row>
    <row r="159" spans="2:65" s="14" customFormat="1">
      <c r="B159" s="148"/>
      <c r="C159" s="199"/>
      <c r="D159" s="164" t="s">
        <v>122</v>
      </c>
      <c r="E159" s="200" t="s">
        <v>1</v>
      </c>
      <c r="F159" s="201" t="s">
        <v>173</v>
      </c>
      <c r="G159" s="199"/>
      <c r="H159" s="200" t="s">
        <v>1</v>
      </c>
      <c r="I159" s="199"/>
      <c r="J159" s="199"/>
      <c r="L159" s="148"/>
      <c r="M159" s="150"/>
      <c r="N159" s="151"/>
      <c r="O159" s="151"/>
      <c r="P159" s="151"/>
      <c r="Q159" s="151"/>
      <c r="R159" s="151"/>
      <c r="S159" s="151"/>
      <c r="T159" s="152"/>
      <c r="AT159" s="149" t="s">
        <v>122</v>
      </c>
      <c r="AU159" s="149" t="s">
        <v>78</v>
      </c>
      <c r="AV159" s="14" t="s">
        <v>76</v>
      </c>
      <c r="AW159" s="14" t="s">
        <v>25</v>
      </c>
      <c r="AX159" s="14" t="s">
        <v>68</v>
      </c>
      <c r="AY159" s="149" t="s">
        <v>113</v>
      </c>
    </row>
    <row r="160" spans="2:65" s="12" customFormat="1">
      <c r="B160" s="135"/>
      <c r="C160" s="163"/>
      <c r="D160" s="164" t="s">
        <v>122</v>
      </c>
      <c r="E160" s="165" t="s">
        <v>1</v>
      </c>
      <c r="F160" s="166" t="s">
        <v>174</v>
      </c>
      <c r="G160" s="163"/>
      <c r="H160" s="167">
        <v>42</v>
      </c>
      <c r="I160" s="163"/>
      <c r="J160" s="163"/>
      <c r="L160" s="135"/>
      <c r="M160" s="137"/>
      <c r="N160" s="138"/>
      <c r="O160" s="138"/>
      <c r="P160" s="138"/>
      <c r="Q160" s="138"/>
      <c r="R160" s="138"/>
      <c r="S160" s="138"/>
      <c r="T160" s="139"/>
      <c r="AT160" s="136" t="s">
        <v>122</v>
      </c>
      <c r="AU160" s="136" t="s">
        <v>78</v>
      </c>
      <c r="AV160" s="12" t="s">
        <v>78</v>
      </c>
      <c r="AW160" s="12" t="s">
        <v>25</v>
      </c>
      <c r="AX160" s="12" t="s">
        <v>76</v>
      </c>
      <c r="AY160" s="136" t="s">
        <v>113</v>
      </c>
    </row>
    <row r="161" spans="2:65" s="14" customFormat="1">
      <c r="B161" s="148"/>
      <c r="C161" s="199"/>
      <c r="D161" s="164" t="s">
        <v>122</v>
      </c>
      <c r="E161" s="200" t="s">
        <v>1</v>
      </c>
      <c r="F161" s="201" t="s">
        <v>175</v>
      </c>
      <c r="G161" s="199"/>
      <c r="H161" s="200" t="s">
        <v>1</v>
      </c>
      <c r="I161" s="199"/>
      <c r="J161" s="199"/>
      <c r="L161" s="148"/>
      <c r="M161" s="150"/>
      <c r="N161" s="151"/>
      <c r="O161" s="151"/>
      <c r="P161" s="151"/>
      <c r="Q161" s="151"/>
      <c r="R161" s="151"/>
      <c r="S161" s="151"/>
      <c r="T161" s="152"/>
      <c r="AT161" s="149" t="s">
        <v>122</v>
      </c>
      <c r="AU161" s="149" t="s">
        <v>78</v>
      </c>
      <c r="AV161" s="14" t="s">
        <v>76</v>
      </c>
      <c r="AW161" s="14" t="s">
        <v>25</v>
      </c>
      <c r="AX161" s="14" t="s">
        <v>68</v>
      </c>
      <c r="AY161" s="149" t="s">
        <v>113</v>
      </c>
    </row>
    <row r="162" spans="2:65" s="14" customFormat="1">
      <c r="B162" s="148"/>
      <c r="C162" s="199"/>
      <c r="D162" s="164" t="s">
        <v>122</v>
      </c>
      <c r="E162" s="200" t="s">
        <v>1</v>
      </c>
      <c r="F162" s="201" t="s">
        <v>176</v>
      </c>
      <c r="G162" s="199"/>
      <c r="H162" s="200" t="s">
        <v>1</v>
      </c>
      <c r="I162" s="199"/>
      <c r="J162" s="199"/>
      <c r="L162" s="148"/>
      <c r="M162" s="150"/>
      <c r="N162" s="151"/>
      <c r="O162" s="151"/>
      <c r="P162" s="151"/>
      <c r="Q162" s="151"/>
      <c r="R162" s="151"/>
      <c r="S162" s="151"/>
      <c r="T162" s="152"/>
      <c r="AT162" s="149" t="s">
        <v>122</v>
      </c>
      <c r="AU162" s="149" t="s">
        <v>78</v>
      </c>
      <c r="AV162" s="14" t="s">
        <v>76</v>
      </c>
      <c r="AW162" s="14" t="s">
        <v>25</v>
      </c>
      <c r="AX162" s="14" t="s">
        <v>68</v>
      </c>
      <c r="AY162" s="149" t="s">
        <v>113</v>
      </c>
    </row>
    <row r="163" spans="2:65" s="14" customFormat="1">
      <c r="B163" s="148"/>
      <c r="C163" s="199"/>
      <c r="D163" s="164" t="s">
        <v>122</v>
      </c>
      <c r="E163" s="200" t="s">
        <v>1</v>
      </c>
      <c r="F163" s="201" t="s">
        <v>177</v>
      </c>
      <c r="G163" s="199"/>
      <c r="H163" s="200" t="s">
        <v>1</v>
      </c>
      <c r="I163" s="199"/>
      <c r="J163" s="199"/>
      <c r="L163" s="148"/>
      <c r="M163" s="150"/>
      <c r="N163" s="151"/>
      <c r="O163" s="151"/>
      <c r="P163" s="151"/>
      <c r="Q163" s="151"/>
      <c r="R163" s="151"/>
      <c r="S163" s="151"/>
      <c r="T163" s="152"/>
      <c r="AT163" s="149" t="s">
        <v>122</v>
      </c>
      <c r="AU163" s="149" t="s">
        <v>78</v>
      </c>
      <c r="AV163" s="14" t="s">
        <v>76</v>
      </c>
      <c r="AW163" s="14" t="s">
        <v>25</v>
      </c>
      <c r="AX163" s="14" t="s">
        <v>68</v>
      </c>
      <c r="AY163" s="149" t="s">
        <v>113</v>
      </c>
    </row>
    <row r="164" spans="2:65" s="1" customFormat="1" ht="24" customHeight="1">
      <c r="B164" s="127"/>
      <c r="C164" s="157" t="s">
        <v>151</v>
      </c>
      <c r="D164" s="157" t="s">
        <v>116</v>
      </c>
      <c r="E164" s="158" t="s">
        <v>178</v>
      </c>
      <c r="F164" s="159" t="s">
        <v>179</v>
      </c>
      <c r="G164" s="160" t="s">
        <v>146</v>
      </c>
      <c r="H164" s="161">
        <v>28</v>
      </c>
      <c r="I164" s="162">
        <v>239</v>
      </c>
      <c r="J164" s="162">
        <f>ROUND(I164*H164,2)</f>
        <v>6692</v>
      </c>
      <c r="K164" s="128" t="s">
        <v>132</v>
      </c>
      <c r="L164" s="28" t="s">
        <v>322</v>
      </c>
      <c r="M164" s="129" t="s">
        <v>1</v>
      </c>
      <c r="N164" s="130" t="s">
        <v>33</v>
      </c>
      <c r="O164" s="131">
        <v>0.442</v>
      </c>
      <c r="P164" s="131">
        <f>O164*H164</f>
        <v>12.375999999999999</v>
      </c>
      <c r="Q164" s="131">
        <v>9.7000000000000005E-4</v>
      </c>
      <c r="R164" s="131">
        <f>Q164*H164</f>
        <v>2.716E-2</v>
      </c>
      <c r="S164" s="131">
        <v>0</v>
      </c>
      <c r="T164" s="132">
        <f>S164*H164</f>
        <v>0</v>
      </c>
      <c r="AR164" s="133" t="s">
        <v>120</v>
      </c>
      <c r="AT164" s="133" t="s">
        <v>116</v>
      </c>
      <c r="AU164" s="133" t="s">
        <v>78</v>
      </c>
      <c r="AY164" s="16" t="s">
        <v>113</v>
      </c>
      <c r="BE164" s="134">
        <f>IF(N164="základní",J164,0)</f>
        <v>6692</v>
      </c>
      <c r="BF164" s="134">
        <f>IF(N164="snížená",J164,0)</f>
        <v>0</v>
      </c>
      <c r="BG164" s="134">
        <f>IF(N164="zákl. přenesená",J164,0)</f>
        <v>0</v>
      </c>
      <c r="BH164" s="134">
        <f>IF(N164="sníž. přenesená",J164,0)</f>
        <v>0</v>
      </c>
      <c r="BI164" s="134">
        <f>IF(N164="nulová",J164,0)</f>
        <v>0</v>
      </c>
      <c r="BJ164" s="16" t="s">
        <v>76</v>
      </c>
      <c r="BK164" s="134">
        <f>ROUND(I164*H164,2)</f>
        <v>6692</v>
      </c>
      <c r="BL164" s="16" t="s">
        <v>120</v>
      </c>
      <c r="BM164" s="133" t="s">
        <v>180</v>
      </c>
    </row>
    <row r="165" spans="2:65" s="12" customFormat="1">
      <c r="B165" s="135"/>
      <c r="C165" s="163"/>
      <c r="D165" s="164" t="s">
        <v>122</v>
      </c>
      <c r="E165" s="165" t="s">
        <v>1</v>
      </c>
      <c r="F165" s="166" t="s">
        <v>181</v>
      </c>
      <c r="G165" s="163"/>
      <c r="H165" s="167">
        <v>28</v>
      </c>
      <c r="I165" s="163"/>
      <c r="J165" s="163"/>
      <c r="L165" s="135"/>
      <c r="M165" s="137"/>
      <c r="N165" s="138"/>
      <c r="O165" s="138"/>
      <c r="P165" s="138"/>
      <c r="Q165" s="138"/>
      <c r="R165" s="138"/>
      <c r="S165" s="138"/>
      <c r="T165" s="139"/>
      <c r="AT165" s="136" t="s">
        <v>122</v>
      </c>
      <c r="AU165" s="136" t="s">
        <v>78</v>
      </c>
      <c r="AV165" s="12" t="s">
        <v>78</v>
      </c>
      <c r="AW165" s="12" t="s">
        <v>25</v>
      </c>
      <c r="AX165" s="12" t="s">
        <v>76</v>
      </c>
      <c r="AY165" s="136" t="s">
        <v>113</v>
      </c>
    </row>
    <row r="166" spans="2:65" s="14" customFormat="1">
      <c r="B166" s="148"/>
      <c r="C166" s="199"/>
      <c r="D166" s="164" t="s">
        <v>122</v>
      </c>
      <c r="E166" s="200" t="s">
        <v>1</v>
      </c>
      <c r="F166" s="201" t="s">
        <v>182</v>
      </c>
      <c r="G166" s="199"/>
      <c r="H166" s="200" t="s">
        <v>1</v>
      </c>
      <c r="I166" s="199"/>
      <c r="J166" s="199"/>
      <c r="L166" s="148"/>
      <c r="M166" s="150"/>
      <c r="N166" s="151"/>
      <c r="O166" s="151"/>
      <c r="P166" s="151"/>
      <c r="Q166" s="151"/>
      <c r="R166" s="151"/>
      <c r="S166" s="151"/>
      <c r="T166" s="152"/>
      <c r="AT166" s="149" t="s">
        <v>122</v>
      </c>
      <c r="AU166" s="149" t="s">
        <v>78</v>
      </c>
      <c r="AV166" s="14" t="s">
        <v>76</v>
      </c>
      <c r="AW166" s="14" t="s">
        <v>25</v>
      </c>
      <c r="AX166" s="14" t="s">
        <v>68</v>
      </c>
      <c r="AY166" s="149" t="s">
        <v>113</v>
      </c>
    </row>
    <row r="167" spans="2:65" s="14" customFormat="1">
      <c r="B167" s="148"/>
      <c r="C167" s="199"/>
      <c r="D167" s="164" t="s">
        <v>122</v>
      </c>
      <c r="E167" s="200" t="s">
        <v>1</v>
      </c>
      <c r="F167" s="201" t="s">
        <v>183</v>
      </c>
      <c r="G167" s="199"/>
      <c r="H167" s="200" t="s">
        <v>1</v>
      </c>
      <c r="I167" s="199"/>
      <c r="J167" s="199"/>
      <c r="L167" s="148"/>
      <c r="M167" s="150"/>
      <c r="N167" s="151"/>
      <c r="O167" s="151"/>
      <c r="P167" s="151"/>
      <c r="Q167" s="151"/>
      <c r="R167" s="151"/>
      <c r="S167" s="151"/>
      <c r="T167" s="152"/>
      <c r="AT167" s="149" t="s">
        <v>122</v>
      </c>
      <c r="AU167" s="149" t="s">
        <v>78</v>
      </c>
      <c r="AV167" s="14" t="s">
        <v>76</v>
      </c>
      <c r="AW167" s="14" t="s">
        <v>25</v>
      </c>
      <c r="AX167" s="14" t="s">
        <v>68</v>
      </c>
      <c r="AY167" s="149" t="s">
        <v>113</v>
      </c>
    </row>
    <row r="168" spans="2:65" s="14" customFormat="1">
      <c r="B168" s="148"/>
      <c r="C168" s="199"/>
      <c r="D168" s="164" t="s">
        <v>122</v>
      </c>
      <c r="E168" s="200" t="s">
        <v>1</v>
      </c>
      <c r="F168" s="201" t="s">
        <v>184</v>
      </c>
      <c r="G168" s="199"/>
      <c r="H168" s="200" t="s">
        <v>1</v>
      </c>
      <c r="I168" s="199"/>
      <c r="J168" s="199"/>
      <c r="L168" s="148"/>
      <c r="M168" s="150"/>
      <c r="N168" s="151"/>
      <c r="O168" s="151"/>
      <c r="P168" s="151"/>
      <c r="Q168" s="151"/>
      <c r="R168" s="151"/>
      <c r="S168" s="151"/>
      <c r="T168" s="152"/>
      <c r="AT168" s="149" t="s">
        <v>122</v>
      </c>
      <c r="AU168" s="149" t="s">
        <v>78</v>
      </c>
      <c r="AV168" s="14" t="s">
        <v>76</v>
      </c>
      <c r="AW168" s="14" t="s">
        <v>25</v>
      </c>
      <c r="AX168" s="14" t="s">
        <v>68</v>
      </c>
      <c r="AY168" s="149" t="s">
        <v>113</v>
      </c>
    </row>
    <row r="169" spans="2:65" s="11" customFormat="1" ht="22.9" customHeight="1">
      <c r="B169" s="115"/>
      <c r="D169" s="116" t="s">
        <v>67</v>
      </c>
      <c r="E169" s="125" t="s">
        <v>185</v>
      </c>
      <c r="F169" s="125" t="s">
        <v>186</v>
      </c>
      <c r="J169" s="126">
        <f>BK169</f>
        <v>2802</v>
      </c>
      <c r="L169" s="115"/>
      <c r="M169" s="119"/>
      <c r="N169" s="120"/>
      <c r="O169" s="120"/>
      <c r="P169" s="121">
        <f>P170</f>
        <v>11.051918999999998</v>
      </c>
      <c r="Q169" s="120"/>
      <c r="R169" s="121">
        <f>R170</f>
        <v>0</v>
      </c>
      <c r="S169" s="120"/>
      <c r="T169" s="122">
        <f>T170</f>
        <v>0</v>
      </c>
      <c r="AR169" s="116" t="s">
        <v>120</v>
      </c>
      <c r="AT169" s="123" t="s">
        <v>67</v>
      </c>
      <c r="AU169" s="123" t="s">
        <v>76</v>
      </c>
      <c r="AY169" s="116" t="s">
        <v>113</v>
      </c>
      <c r="BK169" s="124">
        <f>BK170</f>
        <v>2802</v>
      </c>
    </row>
    <row r="170" spans="2:65" s="1" customFormat="1" ht="48" customHeight="1">
      <c r="B170" s="127"/>
      <c r="C170" s="178" t="s">
        <v>187</v>
      </c>
      <c r="D170" s="178" t="s">
        <v>116</v>
      </c>
      <c r="E170" s="179" t="s">
        <v>188</v>
      </c>
      <c r="F170" s="180" t="s">
        <v>189</v>
      </c>
      <c r="G170" s="181" t="s">
        <v>119</v>
      </c>
      <c r="H170" s="182">
        <v>4.4189999999999996</v>
      </c>
      <c r="I170" s="183">
        <v>634.08000000000004</v>
      </c>
      <c r="J170" s="183">
        <f>ROUND(I170*H170,2)</f>
        <v>2802</v>
      </c>
      <c r="K170" s="128" t="s">
        <v>1</v>
      </c>
      <c r="L170" s="28" t="s">
        <v>321</v>
      </c>
      <c r="M170" s="129" t="s">
        <v>1</v>
      </c>
      <c r="N170" s="130" t="s">
        <v>33</v>
      </c>
      <c r="O170" s="131">
        <v>2.5009999999999999</v>
      </c>
      <c r="P170" s="131">
        <f>O170*H170</f>
        <v>11.051918999999998</v>
      </c>
      <c r="Q170" s="131">
        <v>0</v>
      </c>
      <c r="R170" s="131">
        <f>Q170*H170</f>
        <v>0</v>
      </c>
      <c r="S170" s="131">
        <v>0</v>
      </c>
      <c r="T170" s="132">
        <f>S170*H170</f>
        <v>0</v>
      </c>
      <c r="AR170" s="133" t="s">
        <v>120</v>
      </c>
      <c r="AT170" s="133" t="s">
        <v>116</v>
      </c>
      <c r="AU170" s="133" t="s">
        <v>78</v>
      </c>
      <c r="AY170" s="16" t="s">
        <v>113</v>
      </c>
      <c r="BE170" s="134">
        <f>IF(N170="základní",J170,0)</f>
        <v>2802</v>
      </c>
      <c r="BF170" s="134">
        <f>IF(N170="snížená",J170,0)</f>
        <v>0</v>
      </c>
      <c r="BG170" s="134">
        <f>IF(N170="zákl. přenesená",J170,0)</f>
        <v>0</v>
      </c>
      <c r="BH170" s="134">
        <f>IF(N170="sníž. přenesená",J170,0)</f>
        <v>0</v>
      </c>
      <c r="BI170" s="134">
        <f>IF(N170="nulová",J170,0)</f>
        <v>0</v>
      </c>
      <c r="BJ170" s="16" t="s">
        <v>76</v>
      </c>
      <c r="BK170" s="134">
        <f>ROUND(I170*H170,2)</f>
        <v>2802</v>
      </c>
      <c r="BL170" s="16" t="s">
        <v>120</v>
      </c>
      <c r="BM170" s="133" t="s">
        <v>190</v>
      </c>
    </row>
    <row r="171" spans="2:65" s="11" customFormat="1" ht="25.9" customHeight="1">
      <c r="B171" s="115"/>
      <c r="D171" s="116" t="s">
        <v>67</v>
      </c>
      <c r="E171" s="117" t="s">
        <v>191</v>
      </c>
      <c r="F171" s="117" t="s">
        <v>192</v>
      </c>
      <c r="J171" s="118">
        <f>BK171</f>
        <v>132780.37</v>
      </c>
      <c r="L171" s="115"/>
      <c r="M171" s="119"/>
      <c r="N171" s="120"/>
      <c r="O171" s="120"/>
      <c r="P171" s="121">
        <f>P172+P193+P199+P205+P210</f>
        <v>136.44222000000002</v>
      </c>
      <c r="Q171" s="120"/>
      <c r="R171" s="121">
        <f>R172+R193+R199+R205+R210</f>
        <v>0.63063979999999997</v>
      </c>
      <c r="S171" s="120"/>
      <c r="T171" s="122">
        <f>T172+T193+T199+T205+T210</f>
        <v>0</v>
      </c>
      <c r="AR171" s="116" t="s">
        <v>78</v>
      </c>
      <c r="AT171" s="123" t="s">
        <v>67</v>
      </c>
      <c r="AU171" s="123" t="s">
        <v>68</v>
      </c>
      <c r="AY171" s="116" t="s">
        <v>113</v>
      </c>
      <c r="BK171" s="124">
        <f>BK172+BK193+BK199+BK205+BK210</f>
        <v>132780.37</v>
      </c>
    </row>
    <row r="172" spans="2:65" s="11" customFormat="1" ht="22.9" customHeight="1">
      <c r="B172" s="115"/>
      <c r="D172" s="116" t="s">
        <v>67</v>
      </c>
      <c r="E172" s="125" t="s">
        <v>193</v>
      </c>
      <c r="F172" s="125" t="s">
        <v>194</v>
      </c>
      <c r="J172" s="126">
        <f>BK172</f>
        <v>55840.26</v>
      </c>
      <c r="L172" s="115"/>
      <c r="M172" s="119"/>
      <c r="N172" s="120"/>
      <c r="O172" s="120"/>
      <c r="P172" s="121">
        <f>SUM(P173:P192)</f>
        <v>99.893640000000005</v>
      </c>
      <c r="Q172" s="120"/>
      <c r="R172" s="121">
        <f>SUM(R173:R192)</f>
        <v>0.43928780000000001</v>
      </c>
      <c r="S172" s="120"/>
      <c r="T172" s="122">
        <f>SUM(T173:T192)</f>
        <v>0</v>
      </c>
      <c r="AR172" s="116" t="s">
        <v>78</v>
      </c>
      <c r="AT172" s="123" t="s">
        <v>67</v>
      </c>
      <c r="AU172" s="123" t="s">
        <v>76</v>
      </c>
      <c r="AY172" s="116" t="s">
        <v>113</v>
      </c>
      <c r="BK172" s="124">
        <f>SUM(BK173:BK192)</f>
        <v>55840.26</v>
      </c>
    </row>
    <row r="173" spans="2:65" s="1" customFormat="1" ht="24" customHeight="1">
      <c r="B173" s="127"/>
      <c r="C173" s="157" t="s">
        <v>195</v>
      </c>
      <c r="D173" s="157" t="s">
        <v>116</v>
      </c>
      <c r="E173" s="158" t="s">
        <v>196</v>
      </c>
      <c r="F173" s="159" t="s">
        <v>197</v>
      </c>
      <c r="G173" s="160" t="s">
        <v>198</v>
      </c>
      <c r="H173" s="161">
        <v>375.54</v>
      </c>
      <c r="I173" s="162">
        <v>119</v>
      </c>
      <c r="J173" s="162">
        <f>ROUND(I173*H173,2)</f>
        <v>44689.26</v>
      </c>
      <c r="K173" s="128" t="s">
        <v>1</v>
      </c>
      <c r="L173" s="28" t="s">
        <v>322</v>
      </c>
      <c r="M173" s="129" t="s">
        <v>1</v>
      </c>
      <c r="N173" s="130" t="s">
        <v>33</v>
      </c>
      <c r="O173" s="131">
        <v>0.26600000000000001</v>
      </c>
      <c r="P173" s="131">
        <f>O173*H173</f>
        <v>99.893640000000005</v>
      </c>
      <c r="Q173" s="131">
        <v>6.9999999999999994E-5</v>
      </c>
      <c r="R173" s="131">
        <f>Q173*H173</f>
        <v>2.62878E-2</v>
      </c>
      <c r="S173" s="131">
        <v>0</v>
      </c>
      <c r="T173" s="132">
        <f>S173*H173</f>
        <v>0</v>
      </c>
      <c r="AR173" s="133" t="s">
        <v>199</v>
      </c>
      <c r="AT173" s="133" t="s">
        <v>116</v>
      </c>
      <c r="AU173" s="133" t="s">
        <v>78</v>
      </c>
      <c r="AY173" s="16" t="s">
        <v>113</v>
      </c>
      <c r="BE173" s="134">
        <f>IF(N173="základní",J173,0)</f>
        <v>44689.26</v>
      </c>
      <c r="BF173" s="134">
        <f>IF(N173="snížená",J173,0)</f>
        <v>0</v>
      </c>
      <c r="BG173" s="134">
        <f>IF(N173="zákl. přenesená",J173,0)</f>
        <v>0</v>
      </c>
      <c r="BH173" s="134">
        <f>IF(N173="sníž. přenesená",J173,0)</f>
        <v>0</v>
      </c>
      <c r="BI173" s="134">
        <f>IF(N173="nulová",J173,0)</f>
        <v>0</v>
      </c>
      <c r="BJ173" s="16" t="s">
        <v>76</v>
      </c>
      <c r="BK173" s="134">
        <f>ROUND(I173*H173,2)</f>
        <v>44689.26</v>
      </c>
      <c r="BL173" s="16" t="s">
        <v>199</v>
      </c>
      <c r="BM173" s="133" t="s">
        <v>200</v>
      </c>
    </row>
    <row r="174" spans="2:65" s="14" customFormat="1">
      <c r="B174" s="148"/>
      <c r="C174" s="199"/>
      <c r="D174" s="164" t="s">
        <v>122</v>
      </c>
      <c r="E174" s="200" t="s">
        <v>1</v>
      </c>
      <c r="F174" s="201" t="s">
        <v>201</v>
      </c>
      <c r="G174" s="199"/>
      <c r="H174" s="200" t="s">
        <v>1</v>
      </c>
      <c r="I174" s="199"/>
      <c r="J174" s="199"/>
      <c r="L174" s="148"/>
      <c r="M174" s="150"/>
      <c r="N174" s="151"/>
      <c r="O174" s="151"/>
      <c r="P174" s="151"/>
      <c r="Q174" s="151"/>
      <c r="R174" s="151"/>
      <c r="S174" s="151"/>
      <c r="T174" s="152"/>
      <c r="AT174" s="149" t="s">
        <v>122</v>
      </c>
      <c r="AU174" s="149" t="s">
        <v>78</v>
      </c>
      <c r="AV174" s="14" t="s">
        <v>76</v>
      </c>
      <c r="AW174" s="14" t="s">
        <v>25</v>
      </c>
      <c r="AX174" s="14" t="s">
        <v>68</v>
      </c>
      <c r="AY174" s="149" t="s">
        <v>113</v>
      </c>
    </row>
    <row r="175" spans="2:65" s="12" customFormat="1">
      <c r="B175" s="135"/>
      <c r="C175" s="163"/>
      <c r="D175" s="164" t="s">
        <v>122</v>
      </c>
      <c r="E175" s="165" t="s">
        <v>1</v>
      </c>
      <c r="F175" s="166" t="s">
        <v>202</v>
      </c>
      <c r="G175" s="163"/>
      <c r="H175" s="167">
        <v>3.92</v>
      </c>
      <c r="I175" s="163"/>
      <c r="J175" s="163"/>
      <c r="L175" s="135"/>
      <c r="M175" s="137"/>
      <c r="N175" s="138"/>
      <c r="O175" s="138"/>
      <c r="P175" s="138"/>
      <c r="Q175" s="138"/>
      <c r="R175" s="138"/>
      <c r="S175" s="138"/>
      <c r="T175" s="139"/>
      <c r="AT175" s="136" t="s">
        <v>122</v>
      </c>
      <c r="AU175" s="136" t="s">
        <v>78</v>
      </c>
      <c r="AV175" s="12" t="s">
        <v>78</v>
      </c>
      <c r="AW175" s="12" t="s">
        <v>25</v>
      </c>
      <c r="AX175" s="12" t="s">
        <v>68</v>
      </c>
      <c r="AY175" s="136" t="s">
        <v>113</v>
      </c>
    </row>
    <row r="176" spans="2:65" s="14" customFormat="1">
      <c r="B176" s="148"/>
      <c r="C176" s="199"/>
      <c r="D176" s="164" t="s">
        <v>122</v>
      </c>
      <c r="E176" s="200" t="s">
        <v>1</v>
      </c>
      <c r="F176" s="201" t="s">
        <v>203</v>
      </c>
      <c r="G176" s="199"/>
      <c r="H176" s="200" t="s">
        <v>1</v>
      </c>
      <c r="I176" s="199"/>
      <c r="J176" s="199"/>
      <c r="L176" s="148"/>
      <c r="M176" s="150"/>
      <c r="N176" s="151"/>
      <c r="O176" s="151"/>
      <c r="P176" s="151"/>
      <c r="Q176" s="151"/>
      <c r="R176" s="151"/>
      <c r="S176" s="151"/>
      <c r="T176" s="152"/>
      <c r="AT176" s="149" t="s">
        <v>122</v>
      </c>
      <c r="AU176" s="149" t="s">
        <v>78</v>
      </c>
      <c r="AV176" s="14" t="s">
        <v>76</v>
      </c>
      <c r="AW176" s="14" t="s">
        <v>25</v>
      </c>
      <c r="AX176" s="14" t="s">
        <v>68</v>
      </c>
      <c r="AY176" s="149" t="s">
        <v>113</v>
      </c>
    </row>
    <row r="177" spans="2:65" s="12" customFormat="1">
      <c r="B177" s="135"/>
      <c r="C177" s="163"/>
      <c r="D177" s="164" t="s">
        <v>122</v>
      </c>
      <c r="E177" s="165" t="s">
        <v>1</v>
      </c>
      <c r="F177" s="166" t="s">
        <v>204</v>
      </c>
      <c r="G177" s="163"/>
      <c r="H177" s="167">
        <v>153.72</v>
      </c>
      <c r="I177" s="163"/>
      <c r="J177" s="163"/>
      <c r="L177" s="135"/>
      <c r="M177" s="137"/>
      <c r="N177" s="138"/>
      <c r="O177" s="138"/>
      <c r="P177" s="138"/>
      <c r="Q177" s="138"/>
      <c r="R177" s="138"/>
      <c r="S177" s="138"/>
      <c r="T177" s="139"/>
      <c r="AT177" s="136" t="s">
        <v>122</v>
      </c>
      <c r="AU177" s="136" t="s">
        <v>78</v>
      </c>
      <c r="AV177" s="12" t="s">
        <v>78</v>
      </c>
      <c r="AW177" s="12" t="s">
        <v>25</v>
      </c>
      <c r="AX177" s="12" t="s">
        <v>68</v>
      </c>
      <c r="AY177" s="136" t="s">
        <v>113</v>
      </c>
    </row>
    <row r="178" spans="2:65" s="12" customFormat="1">
      <c r="B178" s="135"/>
      <c r="C178" s="163"/>
      <c r="D178" s="164" t="s">
        <v>122</v>
      </c>
      <c r="E178" s="165" t="s">
        <v>1</v>
      </c>
      <c r="F178" s="166" t="s">
        <v>205</v>
      </c>
      <c r="G178" s="163"/>
      <c r="H178" s="167">
        <v>59.7</v>
      </c>
      <c r="I178" s="163"/>
      <c r="J178" s="163"/>
      <c r="L178" s="135"/>
      <c r="M178" s="137"/>
      <c r="N178" s="138"/>
      <c r="O178" s="138"/>
      <c r="P178" s="138"/>
      <c r="Q178" s="138"/>
      <c r="R178" s="138"/>
      <c r="S178" s="138"/>
      <c r="T178" s="139"/>
      <c r="AT178" s="136" t="s">
        <v>122</v>
      </c>
      <c r="AU178" s="136" t="s">
        <v>78</v>
      </c>
      <c r="AV178" s="12" t="s">
        <v>78</v>
      </c>
      <c r="AW178" s="12" t="s">
        <v>25</v>
      </c>
      <c r="AX178" s="12" t="s">
        <v>68</v>
      </c>
      <c r="AY178" s="136" t="s">
        <v>113</v>
      </c>
    </row>
    <row r="179" spans="2:65" s="12" customFormat="1">
      <c r="B179" s="135"/>
      <c r="C179" s="163"/>
      <c r="D179" s="164" t="s">
        <v>122</v>
      </c>
      <c r="E179" s="165" t="s">
        <v>1</v>
      </c>
      <c r="F179" s="166" t="s">
        <v>206</v>
      </c>
      <c r="G179" s="163"/>
      <c r="H179" s="167">
        <v>158.19999999999999</v>
      </c>
      <c r="I179" s="163"/>
      <c r="J179" s="163"/>
      <c r="L179" s="135"/>
      <c r="M179" s="137"/>
      <c r="N179" s="138"/>
      <c r="O179" s="138"/>
      <c r="P179" s="138"/>
      <c r="Q179" s="138"/>
      <c r="R179" s="138"/>
      <c r="S179" s="138"/>
      <c r="T179" s="139"/>
      <c r="AT179" s="136" t="s">
        <v>122</v>
      </c>
      <c r="AU179" s="136" t="s">
        <v>78</v>
      </c>
      <c r="AV179" s="12" t="s">
        <v>78</v>
      </c>
      <c r="AW179" s="12" t="s">
        <v>25</v>
      </c>
      <c r="AX179" s="12" t="s">
        <v>68</v>
      </c>
      <c r="AY179" s="136" t="s">
        <v>113</v>
      </c>
    </row>
    <row r="180" spans="2:65" s="13" customFormat="1">
      <c r="B180" s="143"/>
      <c r="C180" s="174"/>
      <c r="D180" s="164" t="s">
        <v>122</v>
      </c>
      <c r="E180" s="175" t="s">
        <v>1</v>
      </c>
      <c r="F180" s="176" t="s">
        <v>140</v>
      </c>
      <c r="G180" s="174"/>
      <c r="H180" s="177">
        <v>375.53999999999996</v>
      </c>
      <c r="I180" s="174"/>
      <c r="J180" s="174"/>
      <c r="L180" s="143"/>
      <c r="M180" s="145"/>
      <c r="N180" s="146"/>
      <c r="O180" s="146"/>
      <c r="P180" s="146"/>
      <c r="Q180" s="146"/>
      <c r="R180" s="146"/>
      <c r="S180" s="146"/>
      <c r="T180" s="147"/>
      <c r="AT180" s="144" t="s">
        <v>122</v>
      </c>
      <c r="AU180" s="144" t="s">
        <v>78</v>
      </c>
      <c r="AV180" s="13" t="s">
        <v>120</v>
      </c>
      <c r="AW180" s="13" t="s">
        <v>25</v>
      </c>
      <c r="AX180" s="13" t="s">
        <v>76</v>
      </c>
      <c r="AY180" s="144" t="s">
        <v>113</v>
      </c>
    </row>
    <row r="181" spans="2:65" s="14" customFormat="1">
      <c r="B181" s="148"/>
      <c r="C181" s="199"/>
      <c r="D181" s="164" t="s">
        <v>122</v>
      </c>
      <c r="E181" s="200" t="s">
        <v>1</v>
      </c>
      <c r="F181" s="201" t="s">
        <v>207</v>
      </c>
      <c r="G181" s="199"/>
      <c r="H181" s="200" t="s">
        <v>1</v>
      </c>
      <c r="I181" s="199"/>
      <c r="J181" s="199"/>
      <c r="L181" s="148"/>
      <c r="M181" s="150"/>
      <c r="N181" s="151"/>
      <c r="O181" s="151"/>
      <c r="P181" s="151"/>
      <c r="Q181" s="151"/>
      <c r="R181" s="151"/>
      <c r="S181" s="151"/>
      <c r="T181" s="152"/>
      <c r="AT181" s="149" t="s">
        <v>122</v>
      </c>
      <c r="AU181" s="149" t="s">
        <v>78</v>
      </c>
      <c r="AV181" s="14" t="s">
        <v>76</v>
      </c>
      <c r="AW181" s="14" t="s">
        <v>25</v>
      </c>
      <c r="AX181" s="14" t="s">
        <v>68</v>
      </c>
      <c r="AY181" s="149" t="s">
        <v>113</v>
      </c>
    </row>
    <row r="182" spans="2:65" s="14" customFormat="1">
      <c r="B182" s="148"/>
      <c r="C182" s="199"/>
      <c r="D182" s="164" t="s">
        <v>122</v>
      </c>
      <c r="E182" s="200" t="s">
        <v>1</v>
      </c>
      <c r="F182" s="201" t="s">
        <v>176</v>
      </c>
      <c r="G182" s="199"/>
      <c r="H182" s="200" t="s">
        <v>1</v>
      </c>
      <c r="I182" s="199"/>
      <c r="J182" s="199"/>
      <c r="L182" s="148"/>
      <c r="M182" s="150"/>
      <c r="N182" s="151"/>
      <c r="O182" s="151"/>
      <c r="P182" s="151"/>
      <c r="Q182" s="151"/>
      <c r="R182" s="151"/>
      <c r="S182" s="151"/>
      <c r="T182" s="152"/>
      <c r="AT182" s="149" t="s">
        <v>122</v>
      </c>
      <c r="AU182" s="149" t="s">
        <v>78</v>
      </c>
      <c r="AV182" s="14" t="s">
        <v>76</v>
      </c>
      <c r="AW182" s="14" t="s">
        <v>25</v>
      </c>
      <c r="AX182" s="14" t="s">
        <v>68</v>
      </c>
      <c r="AY182" s="149" t="s">
        <v>113</v>
      </c>
    </row>
    <row r="183" spans="2:65" s="14" customFormat="1">
      <c r="B183" s="148"/>
      <c r="C183" s="199"/>
      <c r="D183" s="164" t="s">
        <v>122</v>
      </c>
      <c r="E183" s="200" t="s">
        <v>1</v>
      </c>
      <c r="F183" s="201" t="s">
        <v>208</v>
      </c>
      <c r="G183" s="199"/>
      <c r="H183" s="200" t="s">
        <v>1</v>
      </c>
      <c r="I183" s="199"/>
      <c r="J183" s="199"/>
      <c r="L183" s="148"/>
      <c r="M183" s="150"/>
      <c r="N183" s="151"/>
      <c r="O183" s="151"/>
      <c r="P183" s="151"/>
      <c r="Q183" s="151"/>
      <c r="R183" s="151"/>
      <c r="S183" s="151"/>
      <c r="T183" s="152"/>
      <c r="AT183" s="149" t="s">
        <v>122</v>
      </c>
      <c r="AU183" s="149" t="s">
        <v>78</v>
      </c>
      <c r="AV183" s="14" t="s">
        <v>76</v>
      </c>
      <c r="AW183" s="14" t="s">
        <v>25</v>
      </c>
      <c r="AX183" s="14" t="s">
        <v>68</v>
      </c>
      <c r="AY183" s="149" t="s">
        <v>113</v>
      </c>
    </row>
    <row r="184" spans="2:65" s="1" customFormat="1" ht="16.5" customHeight="1">
      <c r="B184" s="127"/>
      <c r="C184" s="168" t="s">
        <v>209</v>
      </c>
      <c r="D184" s="168" t="s">
        <v>124</v>
      </c>
      <c r="E184" s="169" t="s">
        <v>210</v>
      </c>
      <c r="F184" s="170" t="s">
        <v>211</v>
      </c>
      <c r="G184" s="171" t="s">
        <v>131</v>
      </c>
      <c r="H184" s="172">
        <v>4.0000000000000001E-3</v>
      </c>
      <c r="I184" s="173">
        <v>27000</v>
      </c>
      <c r="J184" s="173">
        <f>ROUND(I184*H184,2)</f>
        <v>108</v>
      </c>
      <c r="K184" s="140" t="s">
        <v>132</v>
      </c>
      <c r="L184" s="28" t="s">
        <v>323</v>
      </c>
      <c r="M184" s="141" t="s">
        <v>1</v>
      </c>
      <c r="N184" s="142" t="s">
        <v>33</v>
      </c>
      <c r="O184" s="131">
        <v>0</v>
      </c>
      <c r="P184" s="131">
        <f>O184*H184</f>
        <v>0</v>
      </c>
      <c r="Q184" s="131">
        <v>1</v>
      </c>
      <c r="R184" s="131">
        <f>Q184*H184</f>
        <v>4.0000000000000001E-3</v>
      </c>
      <c r="S184" s="131">
        <v>0</v>
      </c>
      <c r="T184" s="132">
        <f>S184*H184</f>
        <v>0</v>
      </c>
      <c r="AR184" s="133" t="s">
        <v>212</v>
      </c>
      <c r="AT184" s="133" t="s">
        <v>124</v>
      </c>
      <c r="AU184" s="133" t="s">
        <v>78</v>
      </c>
      <c r="AY184" s="16" t="s">
        <v>113</v>
      </c>
      <c r="BE184" s="134">
        <f>IF(N184="základní",J184,0)</f>
        <v>108</v>
      </c>
      <c r="BF184" s="134">
        <f>IF(N184="snížená",J184,0)</f>
        <v>0</v>
      </c>
      <c r="BG184" s="134">
        <f>IF(N184="zákl. přenesená",J184,0)</f>
        <v>0</v>
      </c>
      <c r="BH184" s="134">
        <f>IF(N184="sníž. přenesená",J184,0)</f>
        <v>0</v>
      </c>
      <c r="BI184" s="134">
        <f>IF(N184="nulová",J184,0)</f>
        <v>0</v>
      </c>
      <c r="BJ184" s="16" t="s">
        <v>76</v>
      </c>
      <c r="BK184" s="134">
        <f>ROUND(I184*H184,2)</f>
        <v>108</v>
      </c>
      <c r="BL184" s="16" t="s">
        <v>199</v>
      </c>
      <c r="BM184" s="133" t="s">
        <v>213</v>
      </c>
    </row>
    <row r="185" spans="2:65" s="12" customFormat="1">
      <c r="B185" s="135"/>
      <c r="C185" s="163"/>
      <c r="D185" s="164" t="s">
        <v>122</v>
      </c>
      <c r="E185" s="165" t="s">
        <v>1</v>
      </c>
      <c r="F185" s="166" t="s">
        <v>214</v>
      </c>
      <c r="G185" s="163"/>
      <c r="H185" s="167">
        <v>4.0000000000000001E-3</v>
      </c>
      <c r="I185" s="163"/>
      <c r="J185" s="163"/>
      <c r="L185" s="135"/>
      <c r="M185" s="137"/>
      <c r="N185" s="138"/>
      <c r="O185" s="138"/>
      <c r="P185" s="138"/>
      <c r="Q185" s="138"/>
      <c r="R185" s="138"/>
      <c r="S185" s="138"/>
      <c r="T185" s="139"/>
      <c r="AT185" s="136" t="s">
        <v>122</v>
      </c>
      <c r="AU185" s="136" t="s">
        <v>78</v>
      </c>
      <c r="AV185" s="12" t="s">
        <v>78</v>
      </c>
      <c r="AW185" s="12" t="s">
        <v>25</v>
      </c>
      <c r="AX185" s="12" t="s">
        <v>76</v>
      </c>
      <c r="AY185" s="136" t="s">
        <v>113</v>
      </c>
    </row>
    <row r="186" spans="2:65" s="12" customFormat="1">
      <c r="B186" s="135"/>
      <c r="C186" s="163"/>
      <c r="D186" s="164" t="s">
        <v>122</v>
      </c>
      <c r="E186" s="163"/>
      <c r="F186" s="166" t="s">
        <v>215</v>
      </c>
      <c r="G186" s="163"/>
      <c r="H186" s="167">
        <v>4.0000000000000001E-3</v>
      </c>
      <c r="I186" s="163"/>
      <c r="J186" s="163"/>
      <c r="L186" s="135"/>
      <c r="M186" s="137"/>
      <c r="N186" s="138"/>
      <c r="O186" s="138"/>
      <c r="P186" s="138"/>
      <c r="Q186" s="138"/>
      <c r="R186" s="138"/>
      <c r="S186" s="138"/>
      <c r="T186" s="139"/>
      <c r="AT186" s="136" t="s">
        <v>122</v>
      </c>
      <c r="AU186" s="136" t="s">
        <v>78</v>
      </c>
      <c r="AV186" s="12" t="s">
        <v>78</v>
      </c>
      <c r="AW186" s="12" t="s">
        <v>3</v>
      </c>
      <c r="AX186" s="12" t="s">
        <v>76</v>
      </c>
      <c r="AY186" s="136" t="s">
        <v>113</v>
      </c>
    </row>
    <row r="187" spans="2:65" s="1" customFormat="1" ht="16.5" customHeight="1">
      <c r="B187" s="127"/>
      <c r="C187" s="168" t="s">
        <v>216</v>
      </c>
      <c r="D187" s="168" t="s">
        <v>124</v>
      </c>
      <c r="E187" s="169" t="s">
        <v>217</v>
      </c>
      <c r="F187" s="170" t="s">
        <v>218</v>
      </c>
      <c r="G187" s="171" t="s">
        <v>131</v>
      </c>
      <c r="H187" s="172">
        <v>0.16900000000000001</v>
      </c>
      <c r="I187" s="173">
        <v>27000</v>
      </c>
      <c r="J187" s="173">
        <f>ROUND(I187*H187,2)</f>
        <v>4563</v>
      </c>
      <c r="K187" s="140" t="s">
        <v>1</v>
      </c>
      <c r="L187" s="28" t="s">
        <v>324</v>
      </c>
      <c r="M187" s="141" t="s">
        <v>1</v>
      </c>
      <c r="N187" s="142" t="s">
        <v>33</v>
      </c>
      <c r="O187" s="131">
        <v>0</v>
      </c>
      <c r="P187" s="131">
        <f>O187*H187</f>
        <v>0</v>
      </c>
      <c r="Q187" s="131">
        <v>1</v>
      </c>
      <c r="R187" s="131">
        <f>Q187*H187</f>
        <v>0.16900000000000001</v>
      </c>
      <c r="S187" s="131">
        <v>0</v>
      </c>
      <c r="T187" s="132">
        <f>S187*H187</f>
        <v>0</v>
      </c>
      <c r="AR187" s="133" t="s">
        <v>212</v>
      </c>
      <c r="AT187" s="133" t="s">
        <v>124</v>
      </c>
      <c r="AU187" s="133" t="s">
        <v>78</v>
      </c>
      <c r="AY187" s="16" t="s">
        <v>113</v>
      </c>
      <c r="BE187" s="134">
        <f>IF(N187="základní",J187,0)</f>
        <v>4563</v>
      </c>
      <c r="BF187" s="134">
        <f>IF(N187="snížená",J187,0)</f>
        <v>0</v>
      </c>
      <c r="BG187" s="134">
        <f>IF(N187="zákl. přenesená",J187,0)</f>
        <v>0</v>
      </c>
      <c r="BH187" s="134">
        <f>IF(N187="sníž. přenesená",J187,0)</f>
        <v>0</v>
      </c>
      <c r="BI187" s="134">
        <f>IF(N187="nulová",J187,0)</f>
        <v>0</v>
      </c>
      <c r="BJ187" s="16" t="s">
        <v>76</v>
      </c>
      <c r="BK187" s="134">
        <f>ROUND(I187*H187,2)</f>
        <v>4563</v>
      </c>
      <c r="BL187" s="16" t="s">
        <v>199</v>
      </c>
      <c r="BM187" s="133" t="s">
        <v>219</v>
      </c>
    </row>
    <row r="188" spans="2:65" s="12" customFormat="1">
      <c r="B188" s="135"/>
      <c r="C188" s="163"/>
      <c r="D188" s="164" t="s">
        <v>122</v>
      </c>
      <c r="E188" s="163"/>
      <c r="F188" s="166" t="s">
        <v>220</v>
      </c>
      <c r="G188" s="163"/>
      <c r="H188" s="167">
        <v>0.16900000000000001</v>
      </c>
      <c r="I188" s="163"/>
      <c r="J188" s="163"/>
      <c r="L188" s="135"/>
      <c r="M188" s="137"/>
      <c r="N188" s="138"/>
      <c r="O188" s="138"/>
      <c r="P188" s="138"/>
      <c r="Q188" s="138"/>
      <c r="R188" s="138"/>
      <c r="S188" s="138"/>
      <c r="T188" s="139"/>
      <c r="AT188" s="136" t="s">
        <v>122</v>
      </c>
      <c r="AU188" s="136" t="s">
        <v>78</v>
      </c>
      <c r="AV188" s="12" t="s">
        <v>78</v>
      </c>
      <c r="AW188" s="12" t="s">
        <v>3</v>
      </c>
      <c r="AX188" s="12" t="s">
        <v>76</v>
      </c>
      <c r="AY188" s="136" t="s">
        <v>113</v>
      </c>
    </row>
    <row r="189" spans="2:65" s="1" customFormat="1" ht="16.5" customHeight="1">
      <c r="B189" s="127"/>
      <c r="C189" s="168" t="s">
        <v>221</v>
      </c>
      <c r="D189" s="168" t="s">
        <v>124</v>
      </c>
      <c r="E189" s="169" t="s">
        <v>222</v>
      </c>
      <c r="F189" s="170" t="s">
        <v>223</v>
      </c>
      <c r="G189" s="171" t="s">
        <v>131</v>
      </c>
      <c r="H189" s="172">
        <v>6.6000000000000003E-2</v>
      </c>
      <c r="I189" s="173">
        <v>27000</v>
      </c>
      <c r="J189" s="173">
        <f>ROUND(I189*H189,2)</f>
        <v>1782</v>
      </c>
      <c r="K189" s="140" t="s">
        <v>1</v>
      </c>
      <c r="L189" s="28" t="s">
        <v>324</v>
      </c>
      <c r="M189" s="141" t="s">
        <v>1</v>
      </c>
      <c r="N189" s="142" t="s">
        <v>33</v>
      </c>
      <c r="O189" s="131">
        <v>0</v>
      </c>
      <c r="P189" s="131">
        <f>O189*H189</f>
        <v>0</v>
      </c>
      <c r="Q189" s="131">
        <v>1</v>
      </c>
      <c r="R189" s="131">
        <f>Q189*H189</f>
        <v>6.6000000000000003E-2</v>
      </c>
      <c r="S189" s="131">
        <v>0</v>
      </c>
      <c r="T189" s="132">
        <f>S189*H189</f>
        <v>0</v>
      </c>
      <c r="AR189" s="133" t="s">
        <v>212</v>
      </c>
      <c r="AT189" s="133" t="s">
        <v>124</v>
      </c>
      <c r="AU189" s="133" t="s">
        <v>78</v>
      </c>
      <c r="AY189" s="16" t="s">
        <v>113</v>
      </c>
      <c r="BE189" s="134">
        <f>IF(N189="základní",J189,0)</f>
        <v>1782</v>
      </c>
      <c r="BF189" s="134">
        <f>IF(N189="snížená",J189,0)</f>
        <v>0</v>
      </c>
      <c r="BG189" s="134">
        <f>IF(N189="zákl. přenesená",J189,0)</f>
        <v>0</v>
      </c>
      <c r="BH189" s="134">
        <f>IF(N189="sníž. přenesená",J189,0)</f>
        <v>0</v>
      </c>
      <c r="BI189" s="134">
        <f>IF(N189="nulová",J189,0)</f>
        <v>0</v>
      </c>
      <c r="BJ189" s="16" t="s">
        <v>76</v>
      </c>
      <c r="BK189" s="134">
        <f>ROUND(I189*H189,2)</f>
        <v>1782</v>
      </c>
      <c r="BL189" s="16" t="s">
        <v>199</v>
      </c>
      <c r="BM189" s="133" t="s">
        <v>224</v>
      </c>
    </row>
    <row r="190" spans="2:65" s="12" customFormat="1">
      <c r="B190" s="135"/>
      <c r="C190" s="163"/>
      <c r="D190" s="164" t="s">
        <v>122</v>
      </c>
      <c r="E190" s="163"/>
      <c r="F190" s="166" t="s">
        <v>225</v>
      </c>
      <c r="G190" s="163"/>
      <c r="H190" s="167">
        <v>6.6000000000000003E-2</v>
      </c>
      <c r="I190" s="163"/>
      <c r="J190" s="163"/>
      <c r="L190" s="135"/>
      <c r="M190" s="137"/>
      <c r="N190" s="138"/>
      <c r="O190" s="138"/>
      <c r="P190" s="138"/>
      <c r="Q190" s="138"/>
      <c r="R190" s="138"/>
      <c r="S190" s="138"/>
      <c r="T190" s="139"/>
      <c r="AT190" s="136" t="s">
        <v>122</v>
      </c>
      <c r="AU190" s="136" t="s">
        <v>78</v>
      </c>
      <c r="AV190" s="12" t="s">
        <v>78</v>
      </c>
      <c r="AW190" s="12" t="s">
        <v>3</v>
      </c>
      <c r="AX190" s="12" t="s">
        <v>76</v>
      </c>
      <c r="AY190" s="136" t="s">
        <v>113</v>
      </c>
    </row>
    <row r="191" spans="2:65" s="1" customFormat="1" ht="16.5" customHeight="1">
      <c r="B191" s="127"/>
      <c r="C191" s="168" t="s">
        <v>8</v>
      </c>
      <c r="D191" s="168" t="s">
        <v>124</v>
      </c>
      <c r="E191" s="169" t="s">
        <v>226</v>
      </c>
      <c r="F191" s="170" t="s">
        <v>227</v>
      </c>
      <c r="G191" s="171" t="s">
        <v>131</v>
      </c>
      <c r="H191" s="172">
        <v>0.17399999999999999</v>
      </c>
      <c r="I191" s="173">
        <v>27000</v>
      </c>
      <c r="J191" s="173">
        <f>ROUND(I191*H191,2)</f>
        <v>4698</v>
      </c>
      <c r="K191" s="140" t="s">
        <v>1</v>
      </c>
      <c r="L191" s="28" t="s">
        <v>324</v>
      </c>
      <c r="M191" s="141" t="s">
        <v>1</v>
      </c>
      <c r="N191" s="142" t="s">
        <v>33</v>
      </c>
      <c r="O191" s="131">
        <v>0</v>
      </c>
      <c r="P191" s="131">
        <f>O191*H191</f>
        <v>0</v>
      </c>
      <c r="Q191" s="131">
        <v>1</v>
      </c>
      <c r="R191" s="131">
        <f>Q191*H191</f>
        <v>0.17399999999999999</v>
      </c>
      <c r="S191" s="131">
        <v>0</v>
      </c>
      <c r="T191" s="132">
        <f>S191*H191</f>
        <v>0</v>
      </c>
      <c r="AR191" s="133" t="s">
        <v>212</v>
      </c>
      <c r="AT191" s="133" t="s">
        <v>124</v>
      </c>
      <c r="AU191" s="133" t="s">
        <v>78</v>
      </c>
      <c r="AY191" s="16" t="s">
        <v>113</v>
      </c>
      <c r="BE191" s="134">
        <f>IF(N191="základní",J191,0)</f>
        <v>4698</v>
      </c>
      <c r="BF191" s="134">
        <f>IF(N191="snížená",J191,0)</f>
        <v>0</v>
      </c>
      <c r="BG191" s="134">
        <f>IF(N191="zákl. přenesená",J191,0)</f>
        <v>0</v>
      </c>
      <c r="BH191" s="134">
        <f>IF(N191="sníž. přenesená",J191,0)</f>
        <v>0</v>
      </c>
      <c r="BI191" s="134">
        <f>IF(N191="nulová",J191,0)</f>
        <v>0</v>
      </c>
      <c r="BJ191" s="16" t="s">
        <v>76</v>
      </c>
      <c r="BK191" s="134">
        <f>ROUND(I191*H191,2)</f>
        <v>4698</v>
      </c>
      <c r="BL191" s="16" t="s">
        <v>199</v>
      </c>
      <c r="BM191" s="133" t="s">
        <v>228</v>
      </c>
    </row>
    <row r="192" spans="2:65" s="12" customFormat="1">
      <c r="B192" s="135"/>
      <c r="C192" s="163"/>
      <c r="D192" s="164" t="s">
        <v>122</v>
      </c>
      <c r="E192" s="163"/>
      <c r="F192" s="166" t="s">
        <v>229</v>
      </c>
      <c r="G192" s="163"/>
      <c r="H192" s="167">
        <v>0.17399999999999999</v>
      </c>
      <c r="I192" s="163"/>
      <c r="J192" s="163"/>
      <c r="L192" s="135"/>
      <c r="M192" s="137"/>
      <c r="N192" s="138"/>
      <c r="O192" s="138"/>
      <c r="P192" s="138"/>
      <c r="Q192" s="138"/>
      <c r="R192" s="138"/>
      <c r="S192" s="138"/>
      <c r="T192" s="139"/>
      <c r="AT192" s="136" t="s">
        <v>122</v>
      </c>
      <c r="AU192" s="136" t="s">
        <v>78</v>
      </c>
      <c r="AV192" s="12" t="s">
        <v>78</v>
      </c>
      <c r="AW192" s="12" t="s">
        <v>3</v>
      </c>
      <c r="AX192" s="12" t="s">
        <v>76</v>
      </c>
      <c r="AY192" s="136" t="s">
        <v>113</v>
      </c>
    </row>
    <row r="193" spans="2:65" s="11" customFormat="1" ht="22.9" customHeight="1">
      <c r="B193" s="115"/>
      <c r="D193" s="116" t="s">
        <v>67</v>
      </c>
      <c r="E193" s="125" t="s">
        <v>120</v>
      </c>
      <c r="F193" s="125" t="s">
        <v>230</v>
      </c>
      <c r="J193" s="126">
        <f>BK193</f>
        <v>12083.61</v>
      </c>
      <c r="L193" s="115"/>
      <c r="M193" s="119"/>
      <c r="N193" s="120"/>
      <c r="O193" s="120"/>
      <c r="P193" s="121">
        <f>SUM(P194:P198)</f>
        <v>0</v>
      </c>
      <c r="Q193" s="120"/>
      <c r="R193" s="121">
        <f>SUM(R194:R198)</f>
        <v>0</v>
      </c>
      <c r="S193" s="120"/>
      <c r="T193" s="122">
        <f>SUM(T194:T198)</f>
        <v>0</v>
      </c>
      <c r="AR193" s="116" t="s">
        <v>120</v>
      </c>
      <c r="AT193" s="123" t="s">
        <v>67</v>
      </c>
      <c r="AU193" s="123" t="s">
        <v>76</v>
      </c>
      <c r="AY193" s="116" t="s">
        <v>113</v>
      </c>
      <c r="BK193" s="124">
        <f>SUM(BK194:BK198)</f>
        <v>12083.61</v>
      </c>
    </row>
    <row r="194" spans="2:65" s="1" customFormat="1" ht="48" customHeight="1">
      <c r="B194" s="127"/>
      <c r="C194" s="178" t="s">
        <v>199</v>
      </c>
      <c r="D194" s="178" t="s">
        <v>116</v>
      </c>
      <c r="E194" s="179" t="s">
        <v>231</v>
      </c>
      <c r="F194" s="180" t="s">
        <v>232</v>
      </c>
      <c r="G194" s="181" t="s">
        <v>233</v>
      </c>
      <c r="H194" s="182">
        <v>14</v>
      </c>
      <c r="I194" s="183">
        <v>602.45000000000005</v>
      </c>
      <c r="J194" s="183">
        <f>ROUND(I194*H194,2)</f>
        <v>8434.2999999999993</v>
      </c>
      <c r="K194" s="128" t="s">
        <v>1</v>
      </c>
      <c r="L194" s="28" t="s">
        <v>321</v>
      </c>
      <c r="M194" s="129" t="s">
        <v>1</v>
      </c>
      <c r="N194" s="130" t="s">
        <v>33</v>
      </c>
      <c r="O194" s="131">
        <v>0</v>
      </c>
      <c r="P194" s="131">
        <f>O194*H194</f>
        <v>0</v>
      </c>
      <c r="Q194" s="131">
        <v>0</v>
      </c>
      <c r="R194" s="131">
        <f>Q194*H194</f>
        <v>0</v>
      </c>
      <c r="S194" s="131">
        <v>0</v>
      </c>
      <c r="T194" s="132">
        <f>S194*H194</f>
        <v>0</v>
      </c>
      <c r="AR194" s="133" t="s">
        <v>120</v>
      </c>
      <c r="AT194" s="133" t="s">
        <v>116</v>
      </c>
      <c r="AU194" s="133" t="s">
        <v>78</v>
      </c>
      <c r="AY194" s="16" t="s">
        <v>113</v>
      </c>
      <c r="BE194" s="134">
        <f>IF(N194="základní",J194,0)</f>
        <v>8434.2999999999993</v>
      </c>
      <c r="BF194" s="134">
        <f>IF(N194="snížená",J194,0)</f>
        <v>0</v>
      </c>
      <c r="BG194" s="134">
        <f>IF(N194="zákl. přenesená",J194,0)</f>
        <v>0</v>
      </c>
      <c r="BH194" s="134">
        <f>IF(N194="sníž. přenesená",J194,0)</f>
        <v>0</v>
      </c>
      <c r="BI194" s="134">
        <f>IF(N194="nulová",J194,0)</f>
        <v>0</v>
      </c>
      <c r="BJ194" s="16" t="s">
        <v>76</v>
      </c>
      <c r="BK194" s="134">
        <f>ROUND(I194*H194,2)</f>
        <v>8434.2999999999993</v>
      </c>
      <c r="BL194" s="16" t="s">
        <v>120</v>
      </c>
      <c r="BM194" s="133" t="s">
        <v>234</v>
      </c>
    </row>
    <row r="195" spans="2:65" s="12" customFormat="1">
      <c r="B195" s="135"/>
      <c r="C195" s="184"/>
      <c r="D195" s="185" t="s">
        <v>122</v>
      </c>
      <c r="E195" s="186" t="s">
        <v>1</v>
      </c>
      <c r="F195" s="187" t="s">
        <v>235</v>
      </c>
      <c r="G195" s="184"/>
      <c r="H195" s="188">
        <v>14</v>
      </c>
      <c r="I195" s="184"/>
      <c r="J195" s="184"/>
      <c r="L195" s="135"/>
      <c r="M195" s="137"/>
      <c r="N195" s="138"/>
      <c r="O195" s="138"/>
      <c r="P195" s="138"/>
      <c r="Q195" s="138"/>
      <c r="R195" s="138"/>
      <c r="S195" s="138"/>
      <c r="T195" s="139"/>
      <c r="AT195" s="136" t="s">
        <v>122</v>
      </c>
      <c r="AU195" s="136" t="s">
        <v>78</v>
      </c>
      <c r="AV195" s="12" t="s">
        <v>78</v>
      </c>
      <c r="AW195" s="12" t="s">
        <v>25</v>
      </c>
      <c r="AX195" s="12" t="s">
        <v>76</v>
      </c>
      <c r="AY195" s="136" t="s">
        <v>113</v>
      </c>
    </row>
    <row r="196" spans="2:65" s="1" customFormat="1" ht="36" customHeight="1">
      <c r="B196" s="127"/>
      <c r="C196" s="178" t="s">
        <v>236</v>
      </c>
      <c r="D196" s="178" t="s">
        <v>116</v>
      </c>
      <c r="E196" s="179" t="s">
        <v>237</v>
      </c>
      <c r="F196" s="180" t="s">
        <v>238</v>
      </c>
      <c r="G196" s="181" t="s">
        <v>233</v>
      </c>
      <c r="H196" s="182">
        <v>14</v>
      </c>
      <c r="I196" s="183">
        <v>16.61</v>
      </c>
      <c r="J196" s="183">
        <f>ROUND(I196*H196,2)</f>
        <v>232.54</v>
      </c>
      <c r="K196" s="128" t="s">
        <v>1</v>
      </c>
      <c r="L196" s="28" t="s">
        <v>321</v>
      </c>
      <c r="M196" s="129" t="s">
        <v>1</v>
      </c>
      <c r="N196" s="130" t="s">
        <v>33</v>
      </c>
      <c r="O196" s="131">
        <v>0</v>
      </c>
      <c r="P196" s="131">
        <f>O196*H196</f>
        <v>0</v>
      </c>
      <c r="Q196" s="131">
        <v>0</v>
      </c>
      <c r="R196" s="131">
        <f>Q196*H196</f>
        <v>0</v>
      </c>
      <c r="S196" s="131">
        <v>0</v>
      </c>
      <c r="T196" s="132">
        <f>S196*H196</f>
        <v>0</v>
      </c>
      <c r="AR196" s="133" t="s">
        <v>120</v>
      </c>
      <c r="AT196" s="133" t="s">
        <v>116</v>
      </c>
      <c r="AU196" s="133" t="s">
        <v>78</v>
      </c>
      <c r="AY196" s="16" t="s">
        <v>113</v>
      </c>
      <c r="BE196" s="134">
        <f>IF(N196="základní",J196,0)</f>
        <v>232.54</v>
      </c>
      <c r="BF196" s="134">
        <f>IF(N196="snížená",J196,0)</f>
        <v>0</v>
      </c>
      <c r="BG196" s="134">
        <f>IF(N196="zákl. přenesená",J196,0)</f>
        <v>0</v>
      </c>
      <c r="BH196" s="134">
        <f>IF(N196="sníž. přenesená",J196,0)</f>
        <v>0</v>
      </c>
      <c r="BI196" s="134">
        <f>IF(N196="nulová",J196,0)</f>
        <v>0</v>
      </c>
      <c r="BJ196" s="16" t="s">
        <v>76</v>
      </c>
      <c r="BK196" s="134">
        <f>ROUND(I196*H196,2)</f>
        <v>232.54</v>
      </c>
      <c r="BL196" s="16" t="s">
        <v>120</v>
      </c>
      <c r="BM196" s="133" t="s">
        <v>239</v>
      </c>
    </row>
    <row r="197" spans="2:65" s="1" customFormat="1" ht="48" customHeight="1">
      <c r="B197" s="127"/>
      <c r="C197" s="178" t="s">
        <v>240</v>
      </c>
      <c r="D197" s="178" t="s">
        <v>116</v>
      </c>
      <c r="E197" s="179" t="s">
        <v>241</v>
      </c>
      <c r="F197" s="180" t="s">
        <v>242</v>
      </c>
      <c r="G197" s="181" t="s">
        <v>119</v>
      </c>
      <c r="H197" s="182">
        <v>8.6999999999999994E-2</v>
      </c>
      <c r="I197" s="183">
        <v>39273.17</v>
      </c>
      <c r="J197" s="183">
        <f>ROUND(I197*H197,2)</f>
        <v>3416.77</v>
      </c>
      <c r="K197" s="128" t="s">
        <v>1</v>
      </c>
      <c r="L197" s="28" t="s">
        <v>321</v>
      </c>
      <c r="M197" s="129" t="s">
        <v>1</v>
      </c>
      <c r="N197" s="130" t="s">
        <v>33</v>
      </c>
      <c r="O197" s="131">
        <v>0</v>
      </c>
      <c r="P197" s="131">
        <f>O197*H197</f>
        <v>0</v>
      </c>
      <c r="Q197" s="131">
        <v>0</v>
      </c>
      <c r="R197" s="131">
        <f>Q197*H197</f>
        <v>0</v>
      </c>
      <c r="S197" s="131">
        <v>0</v>
      </c>
      <c r="T197" s="132">
        <f>S197*H197</f>
        <v>0</v>
      </c>
      <c r="AR197" s="133" t="s">
        <v>120</v>
      </c>
      <c r="AT197" s="133" t="s">
        <v>116</v>
      </c>
      <c r="AU197" s="133" t="s">
        <v>78</v>
      </c>
      <c r="AY197" s="16" t="s">
        <v>113</v>
      </c>
      <c r="BE197" s="134">
        <f>IF(N197="základní",J197,0)</f>
        <v>3416.77</v>
      </c>
      <c r="BF197" s="134">
        <f>IF(N197="snížená",J197,0)</f>
        <v>0</v>
      </c>
      <c r="BG197" s="134">
        <f>IF(N197="zákl. přenesená",J197,0)</f>
        <v>0</v>
      </c>
      <c r="BH197" s="134">
        <f>IF(N197="sníž. přenesená",J197,0)</f>
        <v>0</v>
      </c>
      <c r="BI197" s="134">
        <f>IF(N197="nulová",J197,0)</f>
        <v>0</v>
      </c>
      <c r="BJ197" s="16" t="s">
        <v>76</v>
      </c>
      <c r="BK197" s="134">
        <f>ROUND(I197*H197,2)</f>
        <v>3416.77</v>
      </c>
      <c r="BL197" s="16" t="s">
        <v>120</v>
      </c>
      <c r="BM197" s="133" t="s">
        <v>243</v>
      </c>
    </row>
    <row r="198" spans="2:65" s="12" customFormat="1">
      <c r="B198" s="135"/>
      <c r="C198" s="184"/>
      <c r="D198" s="185" t="s">
        <v>122</v>
      </c>
      <c r="E198" s="186" t="s">
        <v>1</v>
      </c>
      <c r="F198" s="187" t="s">
        <v>244</v>
      </c>
      <c r="G198" s="184"/>
      <c r="H198" s="188">
        <v>8.6999999999999994E-2</v>
      </c>
      <c r="I198" s="184"/>
      <c r="J198" s="184"/>
      <c r="L198" s="135"/>
      <c r="M198" s="137"/>
      <c r="N198" s="138"/>
      <c r="O198" s="138"/>
      <c r="P198" s="138"/>
      <c r="Q198" s="138"/>
      <c r="R198" s="138"/>
      <c r="S198" s="138"/>
      <c r="T198" s="139"/>
      <c r="AT198" s="136" t="s">
        <v>122</v>
      </c>
      <c r="AU198" s="136" t="s">
        <v>78</v>
      </c>
      <c r="AV198" s="12" t="s">
        <v>78</v>
      </c>
      <c r="AW198" s="12" t="s">
        <v>25</v>
      </c>
      <c r="AX198" s="12" t="s">
        <v>76</v>
      </c>
      <c r="AY198" s="136" t="s">
        <v>113</v>
      </c>
    </row>
    <row r="199" spans="2:65" s="11" customFormat="1" ht="22.9" customHeight="1">
      <c r="B199" s="115"/>
      <c r="C199" s="206"/>
      <c r="D199" s="207" t="s">
        <v>67</v>
      </c>
      <c r="E199" s="210" t="s">
        <v>245</v>
      </c>
      <c r="F199" s="210" t="s">
        <v>246</v>
      </c>
      <c r="G199" s="206"/>
      <c r="H199" s="206"/>
      <c r="I199" s="206"/>
      <c r="J199" s="211">
        <f>BK199</f>
        <v>10541.38</v>
      </c>
      <c r="L199" s="115"/>
      <c r="M199" s="119"/>
      <c r="N199" s="120"/>
      <c r="O199" s="120"/>
      <c r="P199" s="121">
        <f>SUM(P200:P204)</f>
        <v>0</v>
      </c>
      <c r="Q199" s="120"/>
      <c r="R199" s="121">
        <f>SUM(R200:R204)</f>
        <v>0</v>
      </c>
      <c r="S199" s="120"/>
      <c r="T199" s="122">
        <f>SUM(T200:T204)</f>
        <v>0</v>
      </c>
      <c r="AR199" s="116" t="s">
        <v>120</v>
      </c>
      <c r="AT199" s="123" t="s">
        <v>67</v>
      </c>
      <c r="AU199" s="123" t="s">
        <v>76</v>
      </c>
      <c r="AY199" s="116" t="s">
        <v>113</v>
      </c>
      <c r="BK199" s="124">
        <f>SUM(BK200:BK204)</f>
        <v>10541.38</v>
      </c>
    </row>
    <row r="200" spans="2:65" s="1" customFormat="1" ht="24" customHeight="1">
      <c r="B200" s="127"/>
      <c r="C200" s="178" t="s">
        <v>247</v>
      </c>
      <c r="D200" s="178" t="s">
        <v>116</v>
      </c>
      <c r="E200" s="179" t="s">
        <v>248</v>
      </c>
      <c r="F200" s="180" t="s">
        <v>249</v>
      </c>
      <c r="G200" s="181" t="s">
        <v>250</v>
      </c>
      <c r="H200" s="182">
        <v>2</v>
      </c>
      <c r="I200" s="183">
        <v>3806.88</v>
      </c>
      <c r="J200" s="183">
        <f>ROUND(I200*H200,2)</f>
        <v>7613.76</v>
      </c>
      <c r="K200" s="128" t="s">
        <v>1</v>
      </c>
      <c r="L200" s="28" t="s">
        <v>321</v>
      </c>
      <c r="M200" s="129" t="s">
        <v>1</v>
      </c>
      <c r="N200" s="130" t="s">
        <v>33</v>
      </c>
      <c r="O200" s="131">
        <v>0</v>
      </c>
      <c r="P200" s="131">
        <f>O200*H200</f>
        <v>0</v>
      </c>
      <c r="Q200" s="131">
        <v>0</v>
      </c>
      <c r="R200" s="131">
        <f>Q200*H200</f>
        <v>0</v>
      </c>
      <c r="S200" s="131">
        <v>0</v>
      </c>
      <c r="T200" s="132">
        <f>S200*H200</f>
        <v>0</v>
      </c>
      <c r="AR200" s="133" t="s">
        <v>120</v>
      </c>
      <c r="AT200" s="133" t="s">
        <v>116</v>
      </c>
      <c r="AU200" s="133" t="s">
        <v>78</v>
      </c>
      <c r="AY200" s="16" t="s">
        <v>113</v>
      </c>
      <c r="BE200" s="134">
        <f>IF(N200="základní",J200,0)</f>
        <v>7613.76</v>
      </c>
      <c r="BF200" s="134">
        <f>IF(N200="snížená",J200,0)</f>
        <v>0</v>
      </c>
      <c r="BG200" s="134">
        <f>IF(N200="zákl. přenesená",J200,0)</f>
        <v>0</v>
      </c>
      <c r="BH200" s="134">
        <f>IF(N200="sníž. přenesená",J200,0)</f>
        <v>0</v>
      </c>
      <c r="BI200" s="134">
        <f>IF(N200="nulová",J200,0)</f>
        <v>0</v>
      </c>
      <c r="BJ200" s="16" t="s">
        <v>76</v>
      </c>
      <c r="BK200" s="134">
        <f>ROUND(I200*H200,2)</f>
        <v>7613.76</v>
      </c>
      <c r="BL200" s="16" t="s">
        <v>120</v>
      </c>
      <c r="BM200" s="133" t="s">
        <v>251</v>
      </c>
    </row>
    <row r="201" spans="2:65" s="1" customFormat="1" ht="24" customHeight="1">
      <c r="B201" s="127"/>
      <c r="C201" s="178" t="s">
        <v>252</v>
      </c>
      <c r="D201" s="178" t="s">
        <v>116</v>
      </c>
      <c r="E201" s="179" t="s">
        <v>253</v>
      </c>
      <c r="F201" s="180" t="s">
        <v>254</v>
      </c>
      <c r="G201" s="181" t="s">
        <v>250</v>
      </c>
      <c r="H201" s="182">
        <v>2</v>
      </c>
      <c r="I201" s="183">
        <v>537.52</v>
      </c>
      <c r="J201" s="183">
        <f>ROUND(I201*H201,2)</f>
        <v>1075.04</v>
      </c>
      <c r="K201" s="128" t="s">
        <v>1</v>
      </c>
      <c r="L201" s="28" t="s">
        <v>321</v>
      </c>
      <c r="M201" s="129" t="s">
        <v>1</v>
      </c>
      <c r="N201" s="130" t="s">
        <v>33</v>
      </c>
      <c r="O201" s="131">
        <v>0</v>
      </c>
      <c r="P201" s="131">
        <f>O201*H201</f>
        <v>0</v>
      </c>
      <c r="Q201" s="131">
        <v>0</v>
      </c>
      <c r="R201" s="131">
        <f>Q201*H201</f>
        <v>0</v>
      </c>
      <c r="S201" s="131">
        <v>0</v>
      </c>
      <c r="T201" s="132">
        <f>S201*H201</f>
        <v>0</v>
      </c>
      <c r="AR201" s="133" t="s">
        <v>120</v>
      </c>
      <c r="AT201" s="133" t="s">
        <v>116</v>
      </c>
      <c r="AU201" s="133" t="s">
        <v>78</v>
      </c>
      <c r="AY201" s="16" t="s">
        <v>113</v>
      </c>
      <c r="BE201" s="134">
        <f>IF(N201="základní",J201,0)</f>
        <v>1075.04</v>
      </c>
      <c r="BF201" s="134">
        <f>IF(N201="snížená",J201,0)</f>
        <v>0</v>
      </c>
      <c r="BG201" s="134">
        <f>IF(N201="zákl. přenesená",J201,0)</f>
        <v>0</v>
      </c>
      <c r="BH201" s="134">
        <f>IF(N201="sníž. přenesená",J201,0)</f>
        <v>0</v>
      </c>
      <c r="BI201" s="134">
        <f>IF(N201="nulová",J201,0)</f>
        <v>0</v>
      </c>
      <c r="BJ201" s="16" t="s">
        <v>76</v>
      </c>
      <c r="BK201" s="134">
        <f>ROUND(I201*H201,2)</f>
        <v>1075.04</v>
      </c>
      <c r="BL201" s="16" t="s">
        <v>120</v>
      </c>
      <c r="BM201" s="133" t="s">
        <v>255</v>
      </c>
    </row>
    <row r="202" spans="2:65" s="1" customFormat="1" ht="36" customHeight="1">
      <c r="B202" s="127"/>
      <c r="C202" s="178" t="s">
        <v>7</v>
      </c>
      <c r="D202" s="178" t="s">
        <v>116</v>
      </c>
      <c r="E202" s="179" t="s">
        <v>256</v>
      </c>
      <c r="F202" s="180" t="s">
        <v>257</v>
      </c>
      <c r="G202" s="181" t="s">
        <v>250</v>
      </c>
      <c r="H202" s="182">
        <v>2</v>
      </c>
      <c r="I202" s="183">
        <v>163.25</v>
      </c>
      <c r="J202" s="183">
        <f>ROUND(I202*H202,2)</f>
        <v>326.5</v>
      </c>
      <c r="K202" s="128" t="s">
        <v>1</v>
      </c>
      <c r="L202" s="28" t="s">
        <v>321</v>
      </c>
      <c r="M202" s="129" t="s">
        <v>1</v>
      </c>
      <c r="N202" s="130" t="s">
        <v>33</v>
      </c>
      <c r="O202" s="131">
        <v>0</v>
      </c>
      <c r="P202" s="131">
        <f>O202*H202</f>
        <v>0</v>
      </c>
      <c r="Q202" s="131">
        <v>0</v>
      </c>
      <c r="R202" s="131">
        <f>Q202*H202</f>
        <v>0</v>
      </c>
      <c r="S202" s="131">
        <v>0</v>
      </c>
      <c r="T202" s="132">
        <f>S202*H202</f>
        <v>0</v>
      </c>
      <c r="AR202" s="133" t="s">
        <v>120</v>
      </c>
      <c r="AT202" s="133" t="s">
        <v>116</v>
      </c>
      <c r="AU202" s="133" t="s">
        <v>78</v>
      </c>
      <c r="AY202" s="16" t="s">
        <v>113</v>
      </c>
      <c r="BE202" s="134">
        <f>IF(N202="základní",J202,0)</f>
        <v>326.5</v>
      </c>
      <c r="BF202" s="134">
        <f>IF(N202="snížená",J202,0)</f>
        <v>0</v>
      </c>
      <c r="BG202" s="134">
        <f>IF(N202="zákl. přenesená",J202,0)</f>
        <v>0</v>
      </c>
      <c r="BH202" s="134">
        <f>IF(N202="sníž. přenesená",J202,0)</f>
        <v>0</v>
      </c>
      <c r="BI202" s="134">
        <f>IF(N202="nulová",J202,0)</f>
        <v>0</v>
      </c>
      <c r="BJ202" s="16" t="s">
        <v>76</v>
      </c>
      <c r="BK202" s="134">
        <f>ROUND(I202*H202,2)</f>
        <v>326.5</v>
      </c>
      <c r="BL202" s="16" t="s">
        <v>120</v>
      </c>
      <c r="BM202" s="133" t="s">
        <v>258</v>
      </c>
    </row>
    <row r="203" spans="2:65" s="1" customFormat="1" ht="16.5" customHeight="1">
      <c r="B203" s="127"/>
      <c r="C203" s="178" t="s">
        <v>259</v>
      </c>
      <c r="D203" s="178" t="s">
        <v>116</v>
      </c>
      <c r="E203" s="179" t="s">
        <v>260</v>
      </c>
      <c r="F203" s="180" t="s">
        <v>261</v>
      </c>
      <c r="G203" s="181" t="s">
        <v>119</v>
      </c>
      <c r="H203" s="182">
        <v>5.0999999999999997E-2</v>
      </c>
      <c r="I203" s="183">
        <v>29923.22</v>
      </c>
      <c r="J203" s="183">
        <f>ROUND(I203*H203,2)</f>
        <v>1526.08</v>
      </c>
      <c r="K203" s="128" t="s">
        <v>1</v>
      </c>
      <c r="L203" s="28" t="s">
        <v>321</v>
      </c>
      <c r="M203" s="129" t="s">
        <v>1</v>
      </c>
      <c r="N203" s="130" t="s">
        <v>33</v>
      </c>
      <c r="O203" s="131">
        <v>0</v>
      </c>
      <c r="P203" s="131">
        <f>O203*H203</f>
        <v>0</v>
      </c>
      <c r="Q203" s="131">
        <v>0</v>
      </c>
      <c r="R203" s="131">
        <f>Q203*H203</f>
        <v>0</v>
      </c>
      <c r="S203" s="131">
        <v>0</v>
      </c>
      <c r="T203" s="132">
        <f>S203*H203</f>
        <v>0</v>
      </c>
      <c r="AR203" s="133" t="s">
        <v>120</v>
      </c>
      <c r="AT203" s="133" t="s">
        <v>116</v>
      </c>
      <c r="AU203" s="133" t="s">
        <v>78</v>
      </c>
      <c r="AY203" s="16" t="s">
        <v>113</v>
      </c>
      <c r="BE203" s="134">
        <f>IF(N203="základní",J203,0)</f>
        <v>1526.08</v>
      </c>
      <c r="BF203" s="134">
        <f>IF(N203="snížená",J203,0)</f>
        <v>0</v>
      </c>
      <c r="BG203" s="134">
        <f>IF(N203="zákl. přenesená",J203,0)</f>
        <v>0</v>
      </c>
      <c r="BH203" s="134">
        <f>IF(N203="sníž. přenesená",J203,0)</f>
        <v>0</v>
      </c>
      <c r="BI203" s="134">
        <f>IF(N203="nulová",J203,0)</f>
        <v>0</v>
      </c>
      <c r="BJ203" s="16" t="s">
        <v>76</v>
      </c>
      <c r="BK203" s="134">
        <f>ROUND(I203*H203,2)</f>
        <v>1526.08</v>
      </c>
      <c r="BL203" s="16" t="s">
        <v>120</v>
      </c>
      <c r="BM203" s="133" t="s">
        <v>262</v>
      </c>
    </row>
    <row r="204" spans="2:65" s="12" customFormat="1">
      <c r="B204" s="135"/>
      <c r="C204" s="184"/>
      <c r="D204" s="185" t="s">
        <v>122</v>
      </c>
      <c r="E204" s="186" t="s">
        <v>1</v>
      </c>
      <c r="F204" s="187" t="s">
        <v>263</v>
      </c>
      <c r="G204" s="184"/>
      <c r="H204" s="188">
        <v>5.0999999999999997E-2</v>
      </c>
      <c r="I204" s="184"/>
      <c r="J204" s="184"/>
      <c r="L204" s="135"/>
      <c r="M204" s="137"/>
      <c r="N204" s="138"/>
      <c r="O204" s="138"/>
      <c r="P204" s="138"/>
      <c r="Q204" s="138"/>
      <c r="R204" s="138"/>
      <c r="S204" s="138"/>
      <c r="T204" s="139"/>
      <c r="AT204" s="136" t="s">
        <v>122</v>
      </c>
      <c r="AU204" s="136" t="s">
        <v>78</v>
      </c>
      <c r="AV204" s="12" t="s">
        <v>78</v>
      </c>
      <c r="AW204" s="12" t="s">
        <v>25</v>
      </c>
      <c r="AX204" s="12" t="s">
        <v>76</v>
      </c>
      <c r="AY204" s="136" t="s">
        <v>113</v>
      </c>
    </row>
    <row r="205" spans="2:65" s="11" customFormat="1" ht="22.9" customHeight="1">
      <c r="B205" s="115"/>
      <c r="C205" s="206"/>
      <c r="D205" s="207" t="s">
        <v>67</v>
      </c>
      <c r="E205" s="210" t="s">
        <v>264</v>
      </c>
      <c r="F205" s="210" t="s">
        <v>265</v>
      </c>
      <c r="G205" s="206"/>
      <c r="H205" s="206"/>
      <c r="I205" s="206"/>
      <c r="J205" s="211">
        <f>BK205</f>
        <v>36537.949999999997</v>
      </c>
      <c r="L205" s="115"/>
      <c r="M205" s="119"/>
      <c r="N205" s="120"/>
      <c r="O205" s="120"/>
      <c r="P205" s="121">
        <f>SUM(P206:P209)</f>
        <v>33.687260000000002</v>
      </c>
      <c r="Q205" s="120"/>
      <c r="R205" s="121">
        <f>SUM(R206:R209)</f>
        <v>0</v>
      </c>
      <c r="S205" s="120"/>
      <c r="T205" s="122">
        <f>SUM(T206:T209)</f>
        <v>0</v>
      </c>
      <c r="AR205" s="116" t="s">
        <v>120</v>
      </c>
      <c r="AT205" s="123" t="s">
        <v>67</v>
      </c>
      <c r="AU205" s="123" t="s">
        <v>76</v>
      </c>
      <c r="AY205" s="116" t="s">
        <v>113</v>
      </c>
      <c r="BK205" s="124">
        <f>SUM(BK206:BK209)</f>
        <v>36537.949999999997</v>
      </c>
    </row>
    <row r="206" spans="2:65" s="1" customFormat="1" ht="36" customHeight="1">
      <c r="B206" s="127"/>
      <c r="C206" s="178" t="s">
        <v>266</v>
      </c>
      <c r="D206" s="178" t="s">
        <v>116</v>
      </c>
      <c r="E206" s="179" t="s">
        <v>267</v>
      </c>
      <c r="F206" s="180" t="s">
        <v>268</v>
      </c>
      <c r="G206" s="181" t="s">
        <v>119</v>
      </c>
      <c r="H206" s="182">
        <v>17.91</v>
      </c>
      <c r="I206" s="183">
        <v>477.27</v>
      </c>
      <c r="J206" s="183">
        <f>ROUND(I206*H206,2)</f>
        <v>8547.91</v>
      </c>
      <c r="K206" s="128" t="s">
        <v>1</v>
      </c>
      <c r="L206" s="28" t="s">
        <v>321</v>
      </c>
      <c r="M206" s="129" t="s">
        <v>1</v>
      </c>
      <c r="N206" s="130" t="s">
        <v>33</v>
      </c>
      <c r="O206" s="131">
        <v>1.78</v>
      </c>
      <c r="P206" s="131">
        <f>O206*H206</f>
        <v>31.879799999999999</v>
      </c>
      <c r="Q206" s="131">
        <v>0</v>
      </c>
      <c r="R206" s="131">
        <f>Q206*H206</f>
        <v>0</v>
      </c>
      <c r="S206" s="131">
        <v>0</v>
      </c>
      <c r="T206" s="132">
        <f>S206*H206</f>
        <v>0</v>
      </c>
      <c r="AR206" s="133" t="s">
        <v>120</v>
      </c>
      <c r="AT206" s="133" t="s">
        <v>116</v>
      </c>
      <c r="AU206" s="133" t="s">
        <v>78</v>
      </c>
      <c r="AY206" s="16" t="s">
        <v>113</v>
      </c>
      <c r="BE206" s="134">
        <f>IF(N206="základní",J206,0)</f>
        <v>8547.91</v>
      </c>
      <c r="BF206" s="134">
        <f>IF(N206="snížená",J206,0)</f>
        <v>0</v>
      </c>
      <c r="BG206" s="134">
        <f>IF(N206="zákl. přenesená",J206,0)</f>
        <v>0</v>
      </c>
      <c r="BH206" s="134">
        <f>IF(N206="sníž. přenesená",J206,0)</f>
        <v>0</v>
      </c>
      <c r="BI206" s="134">
        <f>IF(N206="nulová",J206,0)</f>
        <v>0</v>
      </c>
      <c r="BJ206" s="16" t="s">
        <v>76</v>
      </c>
      <c r="BK206" s="134">
        <f>ROUND(I206*H206,2)</f>
        <v>8547.91</v>
      </c>
      <c r="BL206" s="16" t="s">
        <v>120</v>
      </c>
      <c r="BM206" s="133" t="s">
        <v>269</v>
      </c>
    </row>
    <row r="207" spans="2:65" s="1" customFormat="1" ht="24" customHeight="1">
      <c r="B207" s="127"/>
      <c r="C207" s="178" t="s">
        <v>270</v>
      </c>
      <c r="D207" s="178" t="s">
        <v>116</v>
      </c>
      <c r="E207" s="179" t="s">
        <v>271</v>
      </c>
      <c r="F207" s="180" t="s">
        <v>272</v>
      </c>
      <c r="G207" s="181" t="s">
        <v>119</v>
      </c>
      <c r="H207" s="182">
        <v>17</v>
      </c>
      <c r="I207" s="183">
        <v>147.49</v>
      </c>
      <c r="J207" s="183">
        <f>ROUND(I207*H207,2)</f>
        <v>2507.33</v>
      </c>
      <c r="K207" s="128" t="s">
        <v>1</v>
      </c>
      <c r="L207" s="28" t="s">
        <v>321</v>
      </c>
      <c r="M207" s="129" t="s">
        <v>1</v>
      </c>
      <c r="N207" s="130" t="s">
        <v>33</v>
      </c>
      <c r="O207" s="131">
        <v>0.1</v>
      </c>
      <c r="P207" s="131">
        <f>O207*H207</f>
        <v>1.7000000000000002</v>
      </c>
      <c r="Q207" s="131">
        <v>0</v>
      </c>
      <c r="R207" s="131">
        <f>Q207*H207</f>
        <v>0</v>
      </c>
      <c r="S207" s="131">
        <v>0</v>
      </c>
      <c r="T207" s="132">
        <f>S207*H207</f>
        <v>0</v>
      </c>
      <c r="AR207" s="133" t="s">
        <v>120</v>
      </c>
      <c r="AT207" s="133" t="s">
        <v>116</v>
      </c>
      <c r="AU207" s="133" t="s">
        <v>78</v>
      </c>
      <c r="AY207" s="16" t="s">
        <v>113</v>
      </c>
      <c r="BE207" s="134">
        <f>IF(N207="základní",J207,0)</f>
        <v>2507.33</v>
      </c>
      <c r="BF207" s="134">
        <f>IF(N207="snížená",J207,0)</f>
        <v>0</v>
      </c>
      <c r="BG207" s="134">
        <f>IF(N207="zákl. přenesená",J207,0)</f>
        <v>0</v>
      </c>
      <c r="BH207" s="134">
        <f>IF(N207="sníž. přenesená",J207,0)</f>
        <v>0</v>
      </c>
      <c r="BI207" s="134">
        <f>IF(N207="nulová",J207,0)</f>
        <v>0</v>
      </c>
      <c r="BJ207" s="16" t="s">
        <v>76</v>
      </c>
      <c r="BK207" s="134">
        <f>ROUND(I207*H207,2)</f>
        <v>2507.33</v>
      </c>
      <c r="BL207" s="16" t="s">
        <v>120</v>
      </c>
      <c r="BM207" s="133" t="s">
        <v>273</v>
      </c>
    </row>
    <row r="208" spans="2:65" s="1" customFormat="1" ht="36" customHeight="1">
      <c r="B208" s="127"/>
      <c r="C208" s="178" t="s">
        <v>274</v>
      </c>
      <c r="D208" s="178" t="s">
        <v>116</v>
      </c>
      <c r="E208" s="179" t="s">
        <v>275</v>
      </c>
      <c r="F208" s="180" t="s">
        <v>276</v>
      </c>
      <c r="G208" s="181" t="s">
        <v>119</v>
      </c>
      <c r="H208" s="182">
        <v>17.91</v>
      </c>
      <c r="I208" s="183">
        <v>6.69</v>
      </c>
      <c r="J208" s="183">
        <f>ROUND(I208*H208,2)</f>
        <v>119.82</v>
      </c>
      <c r="K208" s="128" t="s">
        <v>1</v>
      </c>
      <c r="L208" s="28" t="s">
        <v>321</v>
      </c>
      <c r="M208" s="129" t="s">
        <v>1</v>
      </c>
      <c r="N208" s="130" t="s">
        <v>33</v>
      </c>
      <c r="O208" s="131">
        <v>6.0000000000000001E-3</v>
      </c>
      <c r="P208" s="131">
        <f>O208*H208</f>
        <v>0.10746</v>
      </c>
      <c r="Q208" s="131">
        <v>0</v>
      </c>
      <c r="R208" s="131">
        <f>Q208*H208</f>
        <v>0</v>
      </c>
      <c r="S208" s="131">
        <v>0</v>
      </c>
      <c r="T208" s="132">
        <f>S208*H208</f>
        <v>0</v>
      </c>
      <c r="AR208" s="133" t="s">
        <v>120</v>
      </c>
      <c r="AT208" s="133" t="s">
        <v>116</v>
      </c>
      <c r="AU208" s="133" t="s">
        <v>78</v>
      </c>
      <c r="AY208" s="16" t="s">
        <v>113</v>
      </c>
      <c r="BE208" s="134">
        <f>IF(N208="základní",J208,0)</f>
        <v>119.82</v>
      </c>
      <c r="BF208" s="134">
        <f>IF(N208="snížená",J208,0)</f>
        <v>0</v>
      </c>
      <c r="BG208" s="134">
        <f>IF(N208="zákl. přenesená",J208,0)</f>
        <v>0</v>
      </c>
      <c r="BH208" s="134">
        <f>IF(N208="sníž. přenesená",J208,0)</f>
        <v>0</v>
      </c>
      <c r="BI208" s="134">
        <f>IF(N208="nulová",J208,0)</f>
        <v>0</v>
      </c>
      <c r="BJ208" s="16" t="s">
        <v>76</v>
      </c>
      <c r="BK208" s="134">
        <f>ROUND(I208*H208,2)</f>
        <v>119.82</v>
      </c>
      <c r="BL208" s="16" t="s">
        <v>120</v>
      </c>
      <c r="BM208" s="133" t="s">
        <v>277</v>
      </c>
    </row>
    <row r="209" spans="2:65" s="1" customFormat="1" ht="24" customHeight="1">
      <c r="B209" s="127"/>
      <c r="C209" s="178" t="s">
        <v>278</v>
      </c>
      <c r="D209" s="178" t="s">
        <v>116</v>
      </c>
      <c r="E209" s="179" t="s">
        <v>279</v>
      </c>
      <c r="F209" s="180" t="s">
        <v>280</v>
      </c>
      <c r="G209" s="181" t="s">
        <v>119</v>
      </c>
      <c r="H209" s="182">
        <v>17.91</v>
      </c>
      <c r="I209" s="183">
        <v>1416.13</v>
      </c>
      <c r="J209" s="183">
        <f>ROUND(I209*H209,2)</f>
        <v>25362.89</v>
      </c>
      <c r="K209" s="128" t="s">
        <v>1</v>
      </c>
      <c r="L209" s="28" t="s">
        <v>321</v>
      </c>
      <c r="M209" s="129" t="s">
        <v>1</v>
      </c>
      <c r="N209" s="130" t="s">
        <v>33</v>
      </c>
      <c r="O209" s="131">
        <v>0</v>
      </c>
      <c r="P209" s="131">
        <f>O209*H209</f>
        <v>0</v>
      </c>
      <c r="Q209" s="131">
        <v>0</v>
      </c>
      <c r="R209" s="131">
        <f>Q209*H209</f>
        <v>0</v>
      </c>
      <c r="S209" s="131">
        <v>0</v>
      </c>
      <c r="T209" s="132">
        <f>S209*H209</f>
        <v>0</v>
      </c>
      <c r="AR209" s="133" t="s">
        <v>120</v>
      </c>
      <c r="AT209" s="133" t="s">
        <v>116</v>
      </c>
      <c r="AU209" s="133" t="s">
        <v>78</v>
      </c>
      <c r="AY209" s="16" t="s">
        <v>113</v>
      </c>
      <c r="BE209" s="134">
        <f>IF(N209="základní",J209,0)</f>
        <v>25362.89</v>
      </c>
      <c r="BF209" s="134">
        <f>IF(N209="snížená",J209,0)</f>
        <v>0</v>
      </c>
      <c r="BG209" s="134">
        <f>IF(N209="zákl. přenesená",J209,0)</f>
        <v>0</v>
      </c>
      <c r="BH209" s="134">
        <f>IF(N209="sníž. přenesená",J209,0)</f>
        <v>0</v>
      </c>
      <c r="BI209" s="134">
        <f>IF(N209="nulová",J209,0)</f>
        <v>0</v>
      </c>
      <c r="BJ209" s="16" t="s">
        <v>76</v>
      </c>
      <c r="BK209" s="134">
        <f>ROUND(I209*H209,2)</f>
        <v>25362.89</v>
      </c>
      <c r="BL209" s="16" t="s">
        <v>120</v>
      </c>
      <c r="BM209" s="133" t="s">
        <v>281</v>
      </c>
    </row>
    <row r="210" spans="2:65" s="11" customFormat="1" ht="22.9" customHeight="1">
      <c r="B210" s="115"/>
      <c r="C210" s="206"/>
      <c r="D210" s="207" t="s">
        <v>67</v>
      </c>
      <c r="E210" s="210" t="s">
        <v>282</v>
      </c>
      <c r="F210" s="210" t="s">
        <v>283</v>
      </c>
      <c r="G210" s="206"/>
      <c r="H210" s="206"/>
      <c r="I210" s="206"/>
      <c r="J210" s="211">
        <f>BK210</f>
        <v>17777.170000000002</v>
      </c>
      <c r="L210" s="115"/>
      <c r="M210" s="119"/>
      <c r="N210" s="120"/>
      <c r="O210" s="120"/>
      <c r="P210" s="121">
        <f>SUM(P211:P222)</f>
        <v>2.8613200000000001</v>
      </c>
      <c r="Q210" s="120"/>
      <c r="R210" s="121">
        <f>SUM(R211:R222)</f>
        <v>0.19135199999999999</v>
      </c>
      <c r="S210" s="120"/>
      <c r="T210" s="122">
        <f>SUM(T211:T222)</f>
        <v>0</v>
      </c>
      <c r="AR210" s="116" t="s">
        <v>120</v>
      </c>
      <c r="AT210" s="123" t="s">
        <v>67</v>
      </c>
      <c r="AU210" s="123" t="s">
        <v>76</v>
      </c>
      <c r="AY210" s="116" t="s">
        <v>113</v>
      </c>
      <c r="BK210" s="124">
        <f>SUM(BK211:BK222)</f>
        <v>17777.170000000002</v>
      </c>
    </row>
    <row r="211" spans="2:65" s="1" customFormat="1" ht="48" customHeight="1">
      <c r="B211" s="127"/>
      <c r="C211" s="178" t="s">
        <v>284</v>
      </c>
      <c r="D211" s="178" t="s">
        <v>116</v>
      </c>
      <c r="E211" s="179" t="s">
        <v>285</v>
      </c>
      <c r="F211" s="180" t="s">
        <v>286</v>
      </c>
      <c r="G211" s="181" t="s">
        <v>233</v>
      </c>
      <c r="H211" s="182">
        <v>14</v>
      </c>
      <c r="I211" s="183">
        <v>657.01</v>
      </c>
      <c r="J211" s="183">
        <f>ROUND(I211*H211,2)</f>
        <v>9198.14</v>
      </c>
      <c r="K211" s="128" t="s">
        <v>1</v>
      </c>
      <c r="L211" s="28" t="s">
        <v>321</v>
      </c>
      <c r="M211" s="129" t="s">
        <v>1</v>
      </c>
      <c r="N211" s="130" t="s">
        <v>33</v>
      </c>
      <c r="O211" s="131">
        <v>0</v>
      </c>
      <c r="P211" s="131">
        <f>O211*H211</f>
        <v>0</v>
      </c>
      <c r="Q211" s="131">
        <v>0</v>
      </c>
      <c r="R211" s="131">
        <f>Q211*H211</f>
        <v>0</v>
      </c>
      <c r="S211" s="131">
        <v>0</v>
      </c>
      <c r="T211" s="132">
        <f>S211*H211</f>
        <v>0</v>
      </c>
      <c r="AR211" s="133" t="s">
        <v>120</v>
      </c>
      <c r="AT211" s="133" t="s">
        <v>116</v>
      </c>
      <c r="AU211" s="133" t="s">
        <v>78</v>
      </c>
      <c r="AY211" s="16" t="s">
        <v>113</v>
      </c>
      <c r="BE211" s="134">
        <f>IF(N211="základní",J211,0)</f>
        <v>9198.14</v>
      </c>
      <c r="BF211" s="134">
        <f>IF(N211="snížená",J211,0)</f>
        <v>0</v>
      </c>
      <c r="BG211" s="134">
        <f>IF(N211="zákl. přenesená",J211,0)</f>
        <v>0</v>
      </c>
      <c r="BH211" s="134">
        <f>IF(N211="sníž. přenesená",J211,0)</f>
        <v>0</v>
      </c>
      <c r="BI211" s="134">
        <f>IF(N211="nulová",J211,0)</f>
        <v>0</v>
      </c>
      <c r="BJ211" s="16" t="s">
        <v>76</v>
      </c>
      <c r="BK211" s="134">
        <f>ROUND(I211*H211,2)</f>
        <v>9198.14</v>
      </c>
      <c r="BL211" s="16" t="s">
        <v>120</v>
      </c>
      <c r="BM211" s="133" t="s">
        <v>287</v>
      </c>
    </row>
    <row r="212" spans="2:65" s="1" customFormat="1" ht="36" customHeight="1">
      <c r="B212" s="127"/>
      <c r="C212" s="178" t="s">
        <v>288</v>
      </c>
      <c r="D212" s="178" t="s">
        <v>116</v>
      </c>
      <c r="E212" s="179" t="s">
        <v>289</v>
      </c>
      <c r="F212" s="180" t="s">
        <v>290</v>
      </c>
      <c r="G212" s="181" t="s">
        <v>233</v>
      </c>
      <c r="H212" s="182">
        <v>14</v>
      </c>
      <c r="I212" s="183">
        <v>21.77</v>
      </c>
      <c r="J212" s="183">
        <f>ROUND(I212*H212,2)</f>
        <v>304.77999999999997</v>
      </c>
      <c r="K212" s="128" t="s">
        <v>1</v>
      </c>
      <c r="L212" s="28" t="s">
        <v>321</v>
      </c>
      <c r="M212" s="129" t="s">
        <v>1</v>
      </c>
      <c r="N212" s="130" t="s">
        <v>33</v>
      </c>
      <c r="O212" s="131">
        <v>6.6000000000000003E-2</v>
      </c>
      <c r="P212" s="131">
        <f>O212*H212</f>
        <v>0.92400000000000004</v>
      </c>
      <c r="Q212" s="131">
        <v>0</v>
      </c>
      <c r="R212" s="131">
        <f>Q212*H212</f>
        <v>0</v>
      </c>
      <c r="S212" s="131">
        <v>0</v>
      </c>
      <c r="T212" s="132">
        <f>S212*H212</f>
        <v>0</v>
      </c>
      <c r="AR212" s="133" t="s">
        <v>120</v>
      </c>
      <c r="AT212" s="133" t="s">
        <v>116</v>
      </c>
      <c r="AU212" s="133" t="s">
        <v>78</v>
      </c>
      <c r="AY212" s="16" t="s">
        <v>113</v>
      </c>
      <c r="BE212" s="134">
        <f>IF(N212="základní",J212,0)</f>
        <v>304.77999999999997</v>
      </c>
      <c r="BF212" s="134">
        <f>IF(N212="snížená",J212,0)</f>
        <v>0</v>
      </c>
      <c r="BG212" s="134">
        <f>IF(N212="zákl. přenesená",J212,0)</f>
        <v>0</v>
      </c>
      <c r="BH212" s="134">
        <f>IF(N212="sníž. přenesená",J212,0)</f>
        <v>0</v>
      </c>
      <c r="BI212" s="134">
        <f>IF(N212="nulová",J212,0)</f>
        <v>0</v>
      </c>
      <c r="BJ212" s="16" t="s">
        <v>76</v>
      </c>
      <c r="BK212" s="134">
        <f>ROUND(I212*H212,2)</f>
        <v>304.77999999999997</v>
      </c>
      <c r="BL212" s="16" t="s">
        <v>120</v>
      </c>
      <c r="BM212" s="133" t="s">
        <v>291</v>
      </c>
    </row>
    <row r="213" spans="2:65" s="1" customFormat="1" ht="16.5" customHeight="1">
      <c r="B213" s="127"/>
      <c r="C213" s="189" t="s">
        <v>292</v>
      </c>
      <c r="D213" s="189" t="s">
        <v>124</v>
      </c>
      <c r="E213" s="190" t="s">
        <v>293</v>
      </c>
      <c r="F213" s="191" t="s">
        <v>294</v>
      </c>
      <c r="G213" s="192" t="s">
        <v>233</v>
      </c>
      <c r="H213" s="193">
        <v>14</v>
      </c>
      <c r="I213" s="194">
        <v>43.28</v>
      </c>
      <c r="J213" s="194">
        <f>ROUND(I213*H213,2)</f>
        <v>605.91999999999996</v>
      </c>
      <c r="K213" s="140" t="s">
        <v>1</v>
      </c>
      <c r="L213" s="28" t="s">
        <v>321</v>
      </c>
      <c r="M213" s="141" t="s">
        <v>1</v>
      </c>
      <c r="N213" s="142" t="s">
        <v>33</v>
      </c>
      <c r="O213" s="131">
        <v>0</v>
      </c>
      <c r="P213" s="131">
        <f>O213*H213</f>
        <v>0</v>
      </c>
      <c r="Q213" s="131">
        <v>0</v>
      </c>
      <c r="R213" s="131">
        <f>Q213*H213</f>
        <v>0</v>
      </c>
      <c r="S213" s="131">
        <v>0</v>
      </c>
      <c r="T213" s="132">
        <f>S213*H213</f>
        <v>0</v>
      </c>
      <c r="AR213" s="133" t="s">
        <v>127</v>
      </c>
      <c r="AT213" s="133" t="s">
        <v>124</v>
      </c>
      <c r="AU213" s="133" t="s">
        <v>78</v>
      </c>
      <c r="AY213" s="16" t="s">
        <v>113</v>
      </c>
      <c r="BE213" s="134">
        <f>IF(N213="základní",J213,0)</f>
        <v>605.91999999999996</v>
      </c>
      <c r="BF213" s="134">
        <f>IF(N213="snížená",J213,0)</f>
        <v>0</v>
      </c>
      <c r="BG213" s="134">
        <f>IF(N213="zákl. přenesená",J213,0)</f>
        <v>0</v>
      </c>
      <c r="BH213" s="134">
        <f>IF(N213="sníž. přenesená",J213,0)</f>
        <v>0</v>
      </c>
      <c r="BI213" s="134">
        <f>IF(N213="nulová",J213,0)</f>
        <v>0</v>
      </c>
      <c r="BJ213" s="16" t="s">
        <v>76</v>
      </c>
      <c r="BK213" s="134">
        <f>ROUND(I213*H213,2)</f>
        <v>605.91999999999996</v>
      </c>
      <c r="BL213" s="16" t="s">
        <v>120</v>
      </c>
      <c r="BM213" s="133" t="s">
        <v>295</v>
      </c>
    </row>
    <row r="214" spans="2:65" s="1" customFormat="1" ht="16.5" customHeight="1">
      <c r="B214" s="127"/>
      <c r="C214" s="157" t="s">
        <v>296</v>
      </c>
      <c r="D214" s="157" t="s">
        <v>116</v>
      </c>
      <c r="E214" s="158" t="s">
        <v>297</v>
      </c>
      <c r="F214" s="159" t="s">
        <v>298</v>
      </c>
      <c r="G214" s="160" t="s">
        <v>136</v>
      </c>
      <c r="H214" s="161">
        <v>14</v>
      </c>
      <c r="I214" s="162">
        <v>60.66</v>
      </c>
      <c r="J214" s="162">
        <f>ROUND(I214*H214,2)</f>
        <v>849.24</v>
      </c>
      <c r="K214" s="128" t="s">
        <v>132</v>
      </c>
      <c r="L214" s="28" t="s">
        <v>322</v>
      </c>
      <c r="M214" s="129" t="s">
        <v>1</v>
      </c>
      <c r="N214" s="130" t="s">
        <v>33</v>
      </c>
      <c r="O214" s="131">
        <v>0.11</v>
      </c>
      <c r="P214" s="131">
        <f>O214*H214</f>
        <v>1.54</v>
      </c>
      <c r="Q214" s="131">
        <v>0</v>
      </c>
      <c r="R214" s="131">
        <f>Q214*H214</f>
        <v>0</v>
      </c>
      <c r="S214" s="131">
        <v>0</v>
      </c>
      <c r="T214" s="132">
        <f>S214*H214</f>
        <v>0</v>
      </c>
      <c r="AR214" s="133" t="s">
        <v>299</v>
      </c>
      <c r="AT214" s="133" t="s">
        <v>116</v>
      </c>
      <c r="AU214" s="133" t="s">
        <v>78</v>
      </c>
      <c r="AY214" s="16" t="s">
        <v>113</v>
      </c>
      <c r="BE214" s="134">
        <f>IF(N214="základní",J214,0)</f>
        <v>849.24</v>
      </c>
      <c r="BF214" s="134">
        <f>IF(N214="snížená",J214,0)</f>
        <v>0</v>
      </c>
      <c r="BG214" s="134">
        <f>IF(N214="zákl. přenesená",J214,0)</f>
        <v>0</v>
      </c>
      <c r="BH214" s="134">
        <f>IF(N214="sníž. přenesená",J214,0)</f>
        <v>0</v>
      </c>
      <c r="BI214" s="134">
        <f>IF(N214="nulová",J214,0)</f>
        <v>0</v>
      </c>
      <c r="BJ214" s="16" t="s">
        <v>76</v>
      </c>
      <c r="BK214" s="134">
        <f>ROUND(I214*H214,2)</f>
        <v>849.24</v>
      </c>
      <c r="BL214" s="16" t="s">
        <v>299</v>
      </c>
      <c r="BM214" s="133" t="s">
        <v>300</v>
      </c>
    </row>
    <row r="215" spans="2:65" s="12" customFormat="1">
      <c r="B215" s="135"/>
      <c r="C215" s="163"/>
      <c r="D215" s="164" t="s">
        <v>122</v>
      </c>
      <c r="E215" s="165" t="s">
        <v>1</v>
      </c>
      <c r="F215" s="166" t="s">
        <v>221</v>
      </c>
      <c r="G215" s="163"/>
      <c r="H215" s="167">
        <v>14</v>
      </c>
      <c r="I215" s="163"/>
      <c r="J215" s="163"/>
      <c r="L215" s="135"/>
      <c r="M215" s="137"/>
      <c r="N215" s="138"/>
      <c r="O215" s="138"/>
      <c r="P215" s="138"/>
      <c r="Q215" s="138"/>
      <c r="R215" s="138"/>
      <c r="S215" s="138"/>
      <c r="T215" s="139"/>
      <c r="AT215" s="136" t="s">
        <v>122</v>
      </c>
      <c r="AU215" s="136" t="s">
        <v>78</v>
      </c>
      <c r="AV215" s="12" t="s">
        <v>78</v>
      </c>
      <c r="AW215" s="12" t="s">
        <v>25</v>
      </c>
      <c r="AX215" s="12" t="s">
        <v>76</v>
      </c>
      <c r="AY215" s="136" t="s">
        <v>113</v>
      </c>
    </row>
    <row r="216" spans="2:65" s="14" customFormat="1">
      <c r="B216" s="148"/>
      <c r="C216" s="199"/>
      <c r="D216" s="164" t="s">
        <v>122</v>
      </c>
      <c r="E216" s="200" t="s">
        <v>1</v>
      </c>
      <c r="F216" s="201" t="s">
        <v>301</v>
      </c>
      <c r="G216" s="199"/>
      <c r="H216" s="200" t="s">
        <v>1</v>
      </c>
      <c r="I216" s="199"/>
      <c r="J216" s="199"/>
      <c r="L216" s="148"/>
      <c r="M216" s="150"/>
      <c r="N216" s="151"/>
      <c r="O216" s="151"/>
      <c r="P216" s="151"/>
      <c r="Q216" s="151"/>
      <c r="R216" s="151"/>
      <c r="S216" s="151"/>
      <c r="T216" s="152"/>
      <c r="AT216" s="149" t="s">
        <v>122</v>
      </c>
      <c r="AU216" s="149" t="s">
        <v>78</v>
      </c>
      <c r="AV216" s="14" t="s">
        <v>76</v>
      </c>
      <c r="AW216" s="14" t="s">
        <v>25</v>
      </c>
      <c r="AX216" s="14" t="s">
        <v>68</v>
      </c>
      <c r="AY216" s="149" t="s">
        <v>113</v>
      </c>
    </row>
    <row r="217" spans="2:65" s="14" customFormat="1">
      <c r="B217" s="148"/>
      <c r="C217" s="199"/>
      <c r="D217" s="164" t="s">
        <v>122</v>
      </c>
      <c r="E217" s="200" t="s">
        <v>1</v>
      </c>
      <c r="F217" s="201" t="s">
        <v>176</v>
      </c>
      <c r="G217" s="199"/>
      <c r="H217" s="200" t="s">
        <v>1</v>
      </c>
      <c r="I217" s="199"/>
      <c r="J217" s="199"/>
      <c r="L217" s="148"/>
      <c r="M217" s="150"/>
      <c r="N217" s="151"/>
      <c r="O217" s="151"/>
      <c r="P217" s="151"/>
      <c r="Q217" s="151"/>
      <c r="R217" s="151"/>
      <c r="S217" s="151"/>
      <c r="T217" s="152"/>
      <c r="AT217" s="149" t="s">
        <v>122</v>
      </c>
      <c r="AU217" s="149" t="s">
        <v>78</v>
      </c>
      <c r="AV217" s="14" t="s">
        <v>76</v>
      </c>
      <c r="AW217" s="14" t="s">
        <v>25</v>
      </c>
      <c r="AX217" s="14" t="s">
        <v>68</v>
      </c>
      <c r="AY217" s="149" t="s">
        <v>113</v>
      </c>
    </row>
    <row r="218" spans="2:65" s="14" customFormat="1">
      <c r="B218" s="148"/>
      <c r="C218" s="199"/>
      <c r="D218" s="164" t="s">
        <v>122</v>
      </c>
      <c r="E218" s="200" t="s">
        <v>1</v>
      </c>
      <c r="F218" s="201" t="s">
        <v>302</v>
      </c>
      <c r="G218" s="199"/>
      <c r="H218" s="200" t="s">
        <v>1</v>
      </c>
      <c r="I218" s="199"/>
      <c r="J218" s="199"/>
      <c r="L218" s="148"/>
      <c r="M218" s="150"/>
      <c r="N218" s="151"/>
      <c r="O218" s="151"/>
      <c r="P218" s="151"/>
      <c r="Q218" s="151"/>
      <c r="R218" s="151"/>
      <c r="S218" s="151"/>
      <c r="T218" s="152"/>
      <c r="AT218" s="149" t="s">
        <v>122</v>
      </c>
      <c r="AU218" s="149" t="s">
        <v>78</v>
      </c>
      <c r="AV218" s="14" t="s">
        <v>76</v>
      </c>
      <c r="AW218" s="14" t="s">
        <v>25</v>
      </c>
      <c r="AX218" s="14" t="s">
        <v>68</v>
      </c>
      <c r="AY218" s="149" t="s">
        <v>113</v>
      </c>
    </row>
    <row r="219" spans="2:65" s="1" customFormat="1" ht="16.5" customHeight="1">
      <c r="B219" s="127"/>
      <c r="C219" s="168" t="s">
        <v>303</v>
      </c>
      <c r="D219" s="168" t="s">
        <v>124</v>
      </c>
      <c r="E219" s="169" t="s">
        <v>304</v>
      </c>
      <c r="F219" s="170" t="s">
        <v>305</v>
      </c>
      <c r="G219" s="171" t="s">
        <v>136</v>
      </c>
      <c r="H219" s="172">
        <v>14.28</v>
      </c>
      <c r="I219" s="173">
        <v>451</v>
      </c>
      <c r="J219" s="173">
        <f>ROUND(I219*H219,2)</f>
        <v>6440.28</v>
      </c>
      <c r="K219" s="140" t="s">
        <v>132</v>
      </c>
      <c r="L219" s="28" t="s">
        <v>323</v>
      </c>
      <c r="M219" s="141" t="s">
        <v>1</v>
      </c>
      <c r="N219" s="142" t="s">
        <v>33</v>
      </c>
      <c r="O219" s="131">
        <v>0</v>
      </c>
      <c r="P219" s="131">
        <f>O219*H219</f>
        <v>0</v>
      </c>
      <c r="Q219" s="131">
        <v>1.34E-2</v>
      </c>
      <c r="R219" s="131">
        <f>Q219*H219</f>
        <v>0.19135199999999999</v>
      </c>
      <c r="S219" s="131">
        <v>0</v>
      </c>
      <c r="T219" s="132">
        <f>S219*H219</f>
        <v>0</v>
      </c>
      <c r="AR219" s="133" t="s">
        <v>299</v>
      </c>
      <c r="AT219" s="133" t="s">
        <v>124</v>
      </c>
      <c r="AU219" s="133" t="s">
        <v>78</v>
      </c>
      <c r="AY219" s="16" t="s">
        <v>113</v>
      </c>
      <c r="BE219" s="134">
        <f>IF(N219="základní",J219,0)</f>
        <v>6440.28</v>
      </c>
      <c r="BF219" s="134">
        <f>IF(N219="snížená",J219,0)</f>
        <v>0</v>
      </c>
      <c r="BG219" s="134">
        <f>IF(N219="zákl. přenesená",J219,0)</f>
        <v>0</v>
      </c>
      <c r="BH219" s="134">
        <f>IF(N219="sníž. přenesená",J219,0)</f>
        <v>0</v>
      </c>
      <c r="BI219" s="134">
        <f>IF(N219="nulová",J219,0)</f>
        <v>0</v>
      </c>
      <c r="BJ219" s="16" t="s">
        <v>76</v>
      </c>
      <c r="BK219" s="134">
        <f>ROUND(I219*H219,2)</f>
        <v>6440.28</v>
      </c>
      <c r="BL219" s="16" t="s">
        <v>299</v>
      </c>
      <c r="BM219" s="133" t="s">
        <v>306</v>
      </c>
    </row>
    <row r="220" spans="2:65" s="12" customFormat="1">
      <c r="B220" s="135"/>
      <c r="C220" s="163"/>
      <c r="D220" s="164" t="s">
        <v>122</v>
      </c>
      <c r="E220" s="163"/>
      <c r="F220" s="166" t="s">
        <v>307</v>
      </c>
      <c r="G220" s="163"/>
      <c r="H220" s="167">
        <v>14.28</v>
      </c>
      <c r="I220" s="163"/>
      <c r="J220" s="163"/>
      <c r="L220" s="135"/>
      <c r="M220" s="137"/>
      <c r="N220" s="138"/>
      <c r="O220" s="138"/>
      <c r="P220" s="138"/>
      <c r="Q220" s="138"/>
      <c r="R220" s="138"/>
      <c r="S220" s="138"/>
      <c r="T220" s="139"/>
      <c r="AT220" s="136" t="s">
        <v>122</v>
      </c>
      <c r="AU220" s="136" t="s">
        <v>78</v>
      </c>
      <c r="AV220" s="12" t="s">
        <v>78</v>
      </c>
      <c r="AW220" s="12" t="s">
        <v>3</v>
      </c>
      <c r="AX220" s="12" t="s">
        <v>76</v>
      </c>
      <c r="AY220" s="136" t="s">
        <v>113</v>
      </c>
    </row>
    <row r="221" spans="2:65" s="1" customFormat="1" ht="48" customHeight="1">
      <c r="B221" s="127"/>
      <c r="C221" s="178" t="s">
        <v>212</v>
      </c>
      <c r="D221" s="178" t="s">
        <v>116</v>
      </c>
      <c r="E221" s="179" t="s">
        <v>308</v>
      </c>
      <c r="F221" s="180" t="s">
        <v>309</v>
      </c>
      <c r="G221" s="181" t="s">
        <v>119</v>
      </c>
      <c r="H221" s="182">
        <v>0.30099999999999999</v>
      </c>
      <c r="I221" s="183">
        <v>872.76</v>
      </c>
      <c r="J221" s="183">
        <f>ROUND(I221*H221,2)</f>
        <v>262.7</v>
      </c>
      <c r="K221" s="128" t="s">
        <v>1</v>
      </c>
      <c r="L221" s="28" t="s">
        <v>321</v>
      </c>
      <c r="M221" s="129" t="s">
        <v>1</v>
      </c>
      <c r="N221" s="130" t="s">
        <v>33</v>
      </c>
      <c r="O221" s="131">
        <v>0</v>
      </c>
      <c r="P221" s="131">
        <f>O221*H221</f>
        <v>0</v>
      </c>
      <c r="Q221" s="131">
        <v>0</v>
      </c>
      <c r="R221" s="131">
        <f>Q221*H221</f>
        <v>0</v>
      </c>
      <c r="S221" s="131">
        <v>0</v>
      </c>
      <c r="T221" s="132">
        <f>S221*H221</f>
        <v>0</v>
      </c>
      <c r="AR221" s="133" t="s">
        <v>120</v>
      </c>
      <c r="AT221" s="133" t="s">
        <v>116</v>
      </c>
      <c r="AU221" s="133" t="s">
        <v>78</v>
      </c>
      <c r="AY221" s="16" t="s">
        <v>113</v>
      </c>
      <c r="BE221" s="134">
        <f>IF(N221="základní",J221,0)</f>
        <v>262.7</v>
      </c>
      <c r="BF221" s="134">
        <f>IF(N221="snížená",J221,0)</f>
        <v>0</v>
      </c>
      <c r="BG221" s="134">
        <f>IF(N221="zákl. přenesená",J221,0)</f>
        <v>0</v>
      </c>
      <c r="BH221" s="134">
        <f>IF(N221="sníž. přenesená",J221,0)</f>
        <v>0</v>
      </c>
      <c r="BI221" s="134">
        <f>IF(N221="nulová",J221,0)</f>
        <v>0</v>
      </c>
      <c r="BJ221" s="16" t="s">
        <v>76</v>
      </c>
      <c r="BK221" s="134">
        <f>ROUND(I221*H221,2)</f>
        <v>262.7</v>
      </c>
      <c r="BL221" s="16" t="s">
        <v>120</v>
      </c>
      <c r="BM221" s="133" t="s">
        <v>310</v>
      </c>
    </row>
    <row r="222" spans="2:65" s="1" customFormat="1" ht="48" customHeight="1">
      <c r="B222" s="127"/>
      <c r="C222" s="178" t="s">
        <v>311</v>
      </c>
      <c r="D222" s="178" t="s">
        <v>116</v>
      </c>
      <c r="E222" s="179" t="s">
        <v>312</v>
      </c>
      <c r="F222" s="180" t="s">
        <v>313</v>
      </c>
      <c r="G222" s="181" t="s">
        <v>119</v>
      </c>
      <c r="H222" s="182">
        <v>0.30099999999999999</v>
      </c>
      <c r="I222" s="183">
        <v>385.74</v>
      </c>
      <c r="J222" s="183">
        <f>ROUND(I222*H222,2)</f>
        <v>116.11</v>
      </c>
      <c r="K222" s="128" t="s">
        <v>1</v>
      </c>
      <c r="L222" s="28" t="s">
        <v>321</v>
      </c>
      <c r="M222" s="129" t="s">
        <v>1</v>
      </c>
      <c r="N222" s="130" t="s">
        <v>33</v>
      </c>
      <c r="O222" s="131">
        <v>1.32</v>
      </c>
      <c r="P222" s="131">
        <f>O222*H222</f>
        <v>0.39732000000000001</v>
      </c>
      <c r="Q222" s="131">
        <v>0</v>
      </c>
      <c r="R222" s="131">
        <f>Q222*H222</f>
        <v>0</v>
      </c>
      <c r="S222" s="131">
        <v>0</v>
      </c>
      <c r="T222" s="132">
        <f>S222*H222</f>
        <v>0</v>
      </c>
      <c r="AR222" s="133" t="s">
        <v>120</v>
      </c>
      <c r="AT222" s="133" t="s">
        <v>116</v>
      </c>
      <c r="AU222" s="133" t="s">
        <v>78</v>
      </c>
      <c r="AY222" s="16" t="s">
        <v>113</v>
      </c>
      <c r="BE222" s="134">
        <f>IF(N222="základní",J222,0)</f>
        <v>116.11</v>
      </c>
      <c r="BF222" s="134">
        <f>IF(N222="snížená",J222,0)</f>
        <v>0</v>
      </c>
      <c r="BG222" s="134">
        <f>IF(N222="zákl. přenesená",J222,0)</f>
        <v>0</v>
      </c>
      <c r="BH222" s="134">
        <f>IF(N222="sníž. přenesená",J222,0)</f>
        <v>0</v>
      </c>
      <c r="BI222" s="134">
        <f>IF(N222="nulová",J222,0)</f>
        <v>0</v>
      </c>
      <c r="BJ222" s="16" t="s">
        <v>76</v>
      </c>
      <c r="BK222" s="134">
        <f>ROUND(I222*H222,2)</f>
        <v>116.11</v>
      </c>
      <c r="BL222" s="16" t="s">
        <v>120</v>
      </c>
      <c r="BM222" s="133" t="s">
        <v>314</v>
      </c>
    </row>
    <row r="223" spans="2:65" s="11" customFormat="1" ht="25.9" customHeight="1">
      <c r="B223" s="115"/>
      <c r="C223" s="206"/>
      <c r="D223" s="207" t="s">
        <v>67</v>
      </c>
      <c r="E223" s="208" t="s">
        <v>315</v>
      </c>
      <c r="F223" s="208" t="s">
        <v>316</v>
      </c>
      <c r="G223" s="206"/>
      <c r="H223" s="206"/>
      <c r="I223" s="206"/>
      <c r="J223" s="209">
        <f>BK223</f>
        <v>725.06</v>
      </c>
      <c r="L223" s="115"/>
      <c r="M223" s="119"/>
      <c r="N223" s="120"/>
      <c r="O223" s="120"/>
      <c r="P223" s="121">
        <f>P224</f>
        <v>0</v>
      </c>
      <c r="Q223" s="120"/>
      <c r="R223" s="121">
        <f>R224</f>
        <v>0</v>
      </c>
      <c r="S223" s="120"/>
      <c r="T223" s="122">
        <f>T224</f>
        <v>0</v>
      </c>
      <c r="AR223" s="116" t="s">
        <v>120</v>
      </c>
      <c r="AT223" s="123" t="s">
        <v>67</v>
      </c>
      <c r="AU223" s="123" t="s">
        <v>68</v>
      </c>
      <c r="AY223" s="116" t="s">
        <v>113</v>
      </c>
      <c r="BK223" s="124">
        <f>BK224</f>
        <v>725.06</v>
      </c>
    </row>
    <row r="224" spans="2:65" s="1" customFormat="1" ht="36" customHeight="1">
      <c r="B224" s="127"/>
      <c r="C224" s="178" t="s">
        <v>317</v>
      </c>
      <c r="D224" s="178" t="s">
        <v>116</v>
      </c>
      <c r="E224" s="179" t="s">
        <v>318</v>
      </c>
      <c r="F224" s="180" t="s">
        <v>319</v>
      </c>
      <c r="G224" s="181" t="s">
        <v>233</v>
      </c>
      <c r="H224" s="182">
        <v>14</v>
      </c>
      <c r="I224" s="183">
        <v>51.79</v>
      </c>
      <c r="J224" s="183">
        <f>ROUND(I224*H224,2)</f>
        <v>725.06</v>
      </c>
      <c r="K224" s="128" t="s">
        <v>1</v>
      </c>
      <c r="L224" s="28" t="s">
        <v>321</v>
      </c>
      <c r="M224" s="153" t="s">
        <v>1</v>
      </c>
      <c r="N224" s="154" t="s">
        <v>33</v>
      </c>
      <c r="O224" s="155">
        <v>0</v>
      </c>
      <c r="P224" s="155">
        <f>O224*H224</f>
        <v>0</v>
      </c>
      <c r="Q224" s="155">
        <v>0</v>
      </c>
      <c r="R224" s="155">
        <f>Q224*H224</f>
        <v>0</v>
      </c>
      <c r="S224" s="155">
        <v>0</v>
      </c>
      <c r="T224" s="156">
        <f>S224*H224</f>
        <v>0</v>
      </c>
      <c r="AR224" s="133" t="s">
        <v>120</v>
      </c>
      <c r="AT224" s="133" t="s">
        <v>116</v>
      </c>
      <c r="AU224" s="133" t="s">
        <v>76</v>
      </c>
      <c r="AY224" s="16" t="s">
        <v>113</v>
      </c>
      <c r="BE224" s="134">
        <f>IF(N224="základní",J224,0)</f>
        <v>725.06</v>
      </c>
      <c r="BF224" s="134">
        <f>IF(N224="snížená",J224,0)</f>
        <v>0</v>
      </c>
      <c r="BG224" s="134">
        <f>IF(N224="zákl. přenesená",J224,0)</f>
        <v>0</v>
      </c>
      <c r="BH224" s="134">
        <f>IF(N224="sníž. přenesená",J224,0)</f>
        <v>0</v>
      </c>
      <c r="BI224" s="134">
        <f>IF(N224="nulová",J224,0)</f>
        <v>0</v>
      </c>
      <c r="BJ224" s="16" t="s">
        <v>76</v>
      </c>
      <c r="BK224" s="134">
        <f>ROUND(I224*H224,2)</f>
        <v>725.06</v>
      </c>
      <c r="BL224" s="16" t="s">
        <v>120</v>
      </c>
      <c r="BM224" s="133" t="s">
        <v>320</v>
      </c>
    </row>
    <row r="225" spans="2:12" s="1" customFormat="1" ht="6.95" customHeight="1">
      <c r="B225" s="40"/>
      <c r="C225" s="41"/>
      <c r="D225" s="41"/>
      <c r="E225" s="41"/>
      <c r="F225" s="41"/>
      <c r="G225" s="41"/>
      <c r="H225" s="41"/>
      <c r="I225" s="41"/>
      <c r="J225" s="41"/>
      <c r="K225" s="41"/>
      <c r="L225" s="28"/>
    </row>
  </sheetData>
  <autoFilter ref="C127:K224"/>
  <mergeCells count="9">
    <mergeCell ref="E87:H87"/>
    <mergeCell ref="E118:H118"/>
    <mergeCell ref="E120:H120"/>
    <mergeCell ref="L2:V2"/>
    <mergeCell ref="E7:H7"/>
    <mergeCell ref="E9:H9"/>
    <mergeCell ref="E18:H18"/>
    <mergeCell ref="E27:H27"/>
    <mergeCell ref="E85:H85"/>
  </mergeCells>
  <pageMargins left="0.39374999999999999" right="0.39374999999999999" top="0.39374999999999999" bottom="0.39374999999999999" header="0" footer="0"/>
  <pageSetup paperSize="9" fitToHeight="100" orientation="portrait" blackAndWhite="1"/>
  <headerFooter>
    <oddFooter>&amp;CStrana &amp;P z &amp;N</oddFooter>
  </headerFooter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listy</vt:lpstr>
      </vt:variant>
      <vt:variant>
        <vt:i4>2</vt:i4>
      </vt:variant>
      <vt:variant>
        <vt:lpstr>Pojmenované oblasti</vt:lpstr>
      </vt:variant>
      <vt:variant>
        <vt:i4>4</vt:i4>
      </vt:variant>
    </vt:vector>
  </HeadingPairs>
  <TitlesOfParts>
    <vt:vector size="6" baseType="lpstr">
      <vt:lpstr>Rekapitulace stavby</vt:lpstr>
      <vt:lpstr>ZL 32 - Podchycování - ...</vt:lpstr>
      <vt:lpstr>'Rekapitulace stavby'!Názvy_tisku</vt:lpstr>
      <vt:lpstr>'ZL 32 - Podchycování - ...'!Názvy_tisku</vt:lpstr>
      <vt:lpstr>'Rekapitulace stavby'!Oblast_tisku</vt:lpstr>
      <vt:lpstr>'ZL 32 - Podchycování - ...'!Oblast_tisku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Kubálek Jan</dc:creator>
  <cp:lastModifiedBy>Maturová Michaela</cp:lastModifiedBy>
  <dcterms:created xsi:type="dcterms:W3CDTF">2019-05-10T10:35:18Z</dcterms:created>
  <dcterms:modified xsi:type="dcterms:W3CDTF">2019-05-15T06:55:09Z</dcterms:modified>
</cp:coreProperties>
</file>