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U:\3 Obchod\5 realizace 2024\2_Sportovní povrchy\420-5144_Újezd u Sezemic_\2-Smlouva\INVESTOR\"/>
    </mc:Choice>
  </mc:AlternateContent>
  <xr:revisionPtr revIDLastSave="0" documentId="13_ncr:1_{43F13457-187E-4AA8-AB2F-4C9EACFA304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kapitulace stavby" sheetId="1" r:id="rId1"/>
    <sheet name="1 - Sportoviště" sheetId="2" r:id="rId2"/>
  </sheets>
  <definedNames>
    <definedName name="_xlnm._FilterDatabase" localSheetId="1" hidden="1">'1 - Sportoviště'!$C$124:$K$193</definedName>
    <definedName name="_xlnm.Print_Titles" localSheetId="1">'1 - Sportoviště'!$124:$124</definedName>
    <definedName name="_xlnm.Print_Titles" localSheetId="0">'Rekapitulace stavby'!$92:$92</definedName>
    <definedName name="_xlnm.Print_Area" localSheetId="1">'1 - Sportoviště'!$C$4:$J$76,'1 - Sportoviště'!$C$82:$J$106,'1 - Sportoviště'!$C$112:$J$193</definedName>
    <definedName name="_xlnm.Print_Area" localSheetId="0">'Rekapitulace stavby'!$D$4:$AO$76,'Rekapitulace stavby'!$C$82:$AQ$96</definedName>
  </definedNames>
  <calcPr calcId="181029"/>
</workbook>
</file>

<file path=xl/calcChain.xml><?xml version="1.0" encoding="utf-8"?>
<calcChain xmlns="http://schemas.openxmlformats.org/spreadsheetml/2006/main">
  <c r="J37" i="2" l="1"/>
  <c r="J36" i="2"/>
  <c r="AY95" i="1" s="1"/>
  <c r="J35" i="2"/>
  <c r="AX95" i="1"/>
  <c r="BI193" i="2"/>
  <c r="BH193" i="2"/>
  <c r="BG193" i="2"/>
  <c r="BF193" i="2"/>
  <c r="T193" i="2"/>
  <c r="R193" i="2"/>
  <c r="P193" i="2"/>
  <c r="BI191" i="2"/>
  <c r="BH191" i="2"/>
  <c r="BG191" i="2"/>
  <c r="BF191" i="2"/>
  <c r="T191" i="2"/>
  <c r="R191" i="2"/>
  <c r="P191" i="2"/>
  <c r="BI189" i="2"/>
  <c r="BH189" i="2"/>
  <c r="BG189" i="2"/>
  <c r="BF189" i="2"/>
  <c r="T189" i="2"/>
  <c r="R189" i="2"/>
  <c r="P189" i="2"/>
  <c r="BI187" i="2"/>
  <c r="BH187" i="2"/>
  <c r="BG187" i="2"/>
  <c r="BF187" i="2"/>
  <c r="T187" i="2"/>
  <c r="R187" i="2"/>
  <c r="P187" i="2"/>
  <c r="BI186" i="2"/>
  <c r="BH186" i="2"/>
  <c r="BG186" i="2"/>
  <c r="BF186" i="2"/>
  <c r="T186" i="2"/>
  <c r="R186" i="2"/>
  <c r="P186" i="2"/>
  <c r="BI184" i="2"/>
  <c r="BH184" i="2"/>
  <c r="BG184" i="2"/>
  <c r="BF184" i="2"/>
  <c r="T184" i="2"/>
  <c r="R184" i="2"/>
  <c r="P184" i="2"/>
  <c r="BI183" i="2"/>
  <c r="BH183" i="2"/>
  <c r="BG183" i="2"/>
  <c r="BF183" i="2"/>
  <c r="T183" i="2"/>
  <c r="R183" i="2"/>
  <c r="P183" i="2"/>
  <c r="BI182" i="2"/>
  <c r="BH182" i="2"/>
  <c r="BG182" i="2"/>
  <c r="BF182" i="2"/>
  <c r="T182" i="2"/>
  <c r="R182" i="2"/>
  <c r="P182" i="2"/>
  <c r="BI180" i="2"/>
  <c r="BH180" i="2"/>
  <c r="BG180" i="2"/>
  <c r="BF180" i="2"/>
  <c r="T180" i="2"/>
  <c r="R180" i="2"/>
  <c r="P180" i="2"/>
  <c r="BI178" i="2"/>
  <c r="BH178" i="2"/>
  <c r="BG178" i="2"/>
  <c r="BF178" i="2"/>
  <c r="T178" i="2"/>
  <c r="R178" i="2"/>
  <c r="P178" i="2"/>
  <c r="BI176" i="2"/>
  <c r="BH176" i="2"/>
  <c r="BG176" i="2"/>
  <c r="BF176" i="2"/>
  <c r="T176" i="2"/>
  <c r="R176" i="2"/>
  <c r="P176" i="2"/>
  <c r="BI175" i="2"/>
  <c r="BH175" i="2"/>
  <c r="BG175" i="2"/>
  <c r="BF175" i="2"/>
  <c r="T175" i="2"/>
  <c r="R175" i="2"/>
  <c r="P175" i="2"/>
  <c r="BI174" i="2"/>
  <c r="BH174" i="2"/>
  <c r="BG174" i="2"/>
  <c r="BF174" i="2"/>
  <c r="T174" i="2"/>
  <c r="R174" i="2"/>
  <c r="P174" i="2"/>
  <c r="BI172" i="2"/>
  <c r="BH172" i="2"/>
  <c r="BG172" i="2"/>
  <c r="BF172" i="2"/>
  <c r="T172" i="2"/>
  <c r="R172" i="2"/>
  <c r="P172" i="2"/>
  <c r="BI170" i="2"/>
  <c r="BH170" i="2"/>
  <c r="BG170" i="2"/>
  <c r="BF170" i="2"/>
  <c r="T170" i="2"/>
  <c r="R170" i="2"/>
  <c r="P170" i="2"/>
  <c r="BI169" i="2"/>
  <c r="BH169" i="2"/>
  <c r="BG169" i="2"/>
  <c r="BF169" i="2"/>
  <c r="T169" i="2"/>
  <c r="R169" i="2"/>
  <c r="P169" i="2"/>
  <c r="BI168" i="2"/>
  <c r="BH168" i="2"/>
  <c r="BG168" i="2"/>
  <c r="BF168" i="2"/>
  <c r="T168" i="2"/>
  <c r="R168" i="2"/>
  <c r="P168" i="2"/>
  <c r="BI166" i="2"/>
  <c r="BH166" i="2"/>
  <c r="BG166" i="2"/>
  <c r="BF166" i="2"/>
  <c r="T166" i="2"/>
  <c r="R166" i="2"/>
  <c r="P166" i="2"/>
  <c r="BI165" i="2"/>
  <c r="BH165" i="2"/>
  <c r="BG165" i="2"/>
  <c r="BF165" i="2"/>
  <c r="T165" i="2"/>
  <c r="R165" i="2"/>
  <c r="P165" i="2"/>
  <c r="BI163" i="2"/>
  <c r="BH163" i="2"/>
  <c r="BG163" i="2"/>
  <c r="BF163" i="2"/>
  <c r="T163" i="2"/>
  <c r="R163" i="2"/>
  <c r="P163" i="2"/>
  <c r="BI162" i="2"/>
  <c r="BH162" i="2"/>
  <c r="BG162" i="2"/>
  <c r="BF162" i="2"/>
  <c r="T162" i="2"/>
  <c r="R162" i="2"/>
  <c r="P162" i="2"/>
  <c r="BI160" i="2"/>
  <c r="BH160" i="2"/>
  <c r="BG160" i="2"/>
  <c r="BF160" i="2"/>
  <c r="T160" i="2"/>
  <c r="R160" i="2"/>
  <c r="P160" i="2"/>
  <c r="BI158" i="2"/>
  <c r="BH158" i="2"/>
  <c r="BG158" i="2"/>
  <c r="BF158" i="2"/>
  <c r="T158" i="2"/>
  <c r="R158" i="2"/>
  <c r="P158" i="2"/>
  <c r="BI157" i="2"/>
  <c r="BH157" i="2"/>
  <c r="BG157" i="2"/>
  <c r="BF157" i="2"/>
  <c r="T157" i="2"/>
  <c r="R157" i="2"/>
  <c r="P157" i="2"/>
  <c r="BI156" i="2"/>
  <c r="BH156" i="2"/>
  <c r="BG156" i="2"/>
  <c r="BF156" i="2"/>
  <c r="T156" i="2"/>
  <c r="R156" i="2"/>
  <c r="P156" i="2"/>
  <c r="BI155" i="2"/>
  <c r="BH155" i="2"/>
  <c r="BG155" i="2"/>
  <c r="BF155" i="2"/>
  <c r="T155" i="2"/>
  <c r="R155" i="2"/>
  <c r="P155" i="2"/>
  <c r="BI153" i="2"/>
  <c r="BH153" i="2"/>
  <c r="BG153" i="2"/>
  <c r="BF153" i="2"/>
  <c r="T153" i="2"/>
  <c r="R153" i="2"/>
  <c r="P153" i="2"/>
  <c r="BI152" i="2"/>
  <c r="BH152" i="2"/>
  <c r="BG152" i="2"/>
  <c r="BF152" i="2"/>
  <c r="T152" i="2"/>
  <c r="R152" i="2"/>
  <c r="P152" i="2"/>
  <c r="BI150" i="2"/>
  <c r="BH150" i="2"/>
  <c r="BG150" i="2"/>
  <c r="BF150" i="2"/>
  <c r="T150" i="2"/>
  <c r="R150" i="2"/>
  <c r="P150" i="2"/>
  <c r="BI148" i="2"/>
  <c r="BH148" i="2"/>
  <c r="BG148" i="2"/>
  <c r="BF148" i="2"/>
  <c r="T148" i="2"/>
  <c r="R148" i="2"/>
  <c r="P148" i="2"/>
  <c r="BI146" i="2"/>
  <c r="BH146" i="2"/>
  <c r="BG146" i="2"/>
  <c r="BF146" i="2"/>
  <c r="T146" i="2"/>
  <c r="R146" i="2"/>
  <c r="P146" i="2"/>
  <c r="BI144" i="2"/>
  <c r="BH144" i="2"/>
  <c r="BG144" i="2"/>
  <c r="BF144" i="2"/>
  <c r="T144" i="2"/>
  <c r="R144" i="2"/>
  <c r="P144" i="2"/>
  <c r="BI143" i="2"/>
  <c r="BH143" i="2"/>
  <c r="BG143" i="2"/>
  <c r="BF143" i="2"/>
  <c r="T143" i="2"/>
  <c r="R143" i="2"/>
  <c r="P143" i="2"/>
  <c r="BI142" i="2"/>
  <c r="BH142" i="2"/>
  <c r="BG142" i="2"/>
  <c r="BF142" i="2"/>
  <c r="T142" i="2"/>
  <c r="R142" i="2"/>
  <c r="P142" i="2"/>
  <c r="BI140" i="2"/>
  <c r="BH140" i="2"/>
  <c r="BG140" i="2"/>
  <c r="BF140" i="2"/>
  <c r="T140" i="2"/>
  <c r="R140" i="2"/>
  <c r="P140" i="2"/>
  <c r="BI138" i="2"/>
  <c r="BH138" i="2"/>
  <c r="BG138" i="2"/>
  <c r="BF138" i="2"/>
  <c r="T138" i="2"/>
  <c r="R138" i="2"/>
  <c r="P138" i="2"/>
  <c r="BI135" i="2"/>
  <c r="BH135" i="2"/>
  <c r="BG135" i="2"/>
  <c r="BF135" i="2"/>
  <c r="T135" i="2"/>
  <c r="R135" i="2"/>
  <c r="P135" i="2"/>
  <c r="BI134" i="2"/>
  <c r="BH134" i="2"/>
  <c r="BG134" i="2"/>
  <c r="BF134" i="2"/>
  <c r="T134" i="2"/>
  <c r="R134" i="2"/>
  <c r="P134" i="2"/>
  <c r="BI133" i="2"/>
  <c r="BH133" i="2"/>
  <c r="BG133" i="2"/>
  <c r="BF133" i="2"/>
  <c r="T133" i="2"/>
  <c r="R133" i="2"/>
  <c r="P133" i="2"/>
  <c r="BI131" i="2"/>
  <c r="BH131" i="2"/>
  <c r="BG131" i="2"/>
  <c r="BF131" i="2"/>
  <c r="T131" i="2"/>
  <c r="R131" i="2"/>
  <c r="P131" i="2"/>
  <c r="BI130" i="2"/>
  <c r="BH130" i="2"/>
  <c r="BG130" i="2"/>
  <c r="BF130" i="2"/>
  <c r="T130" i="2"/>
  <c r="R130" i="2"/>
  <c r="P130" i="2"/>
  <c r="BI129" i="2"/>
  <c r="BH129" i="2"/>
  <c r="BG129" i="2"/>
  <c r="BF129" i="2"/>
  <c r="T129" i="2"/>
  <c r="R129" i="2"/>
  <c r="P129" i="2"/>
  <c r="BI128" i="2"/>
  <c r="BH128" i="2"/>
  <c r="BG128" i="2"/>
  <c r="BF128" i="2"/>
  <c r="T128" i="2"/>
  <c r="R128" i="2"/>
  <c r="P128" i="2"/>
  <c r="F121" i="2"/>
  <c r="F119" i="2"/>
  <c r="E117" i="2"/>
  <c r="F91" i="2"/>
  <c r="F89" i="2"/>
  <c r="E87" i="2"/>
  <c r="J24" i="2"/>
  <c r="E24" i="2"/>
  <c r="J122" i="2" s="1"/>
  <c r="J23" i="2"/>
  <c r="J21" i="2"/>
  <c r="E21" i="2"/>
  <c r="J121" i="2" s="1"/>
  <c r="J20" i="2"/>
  <c r="J18" i="2"/>
  <c r="E18" i="2"/>
  <c r="F122" i="2"/>
  <c r="J17" i="2"/>
  <c r="J12" i="2"/>
  <c r="J119" i="2" s="1"/>
  <c r="E7" i="2"/>
  <c r="E115" i="2" s="1"/>
  <c r="L90" i="1"/>
  <c r="AM90" i="1"/>
  <c r="AM89" i="1"/>
  <c r="L89" i="1"/>
  <c r="AM87" i="1"/>
  <c r="L87" i="1"/>
  <c r="L85" i="1"/>
  <c r="L84" i="1"/>
  <c r="J193" i="2"/>
  <c r="J191" i="2"/>
  <c r="BK187" i="2"/>
  <c r="BK186" i="2"/>
  <c r="J184" i="2"/>
  <c r="J183" i="2"/>
  <c r="J182" i="2"/>
  <c r="J180" i="2"/>
  <c r="BK176" i="2"/>
  <c r="J175" i="2"/>
  <c r="BK172" i="2"/>
  <c r="BK169" i="2"/>
  <c r="BK166" i="2"/>
  <c r="J165" i="2"/>
  <c r="BK162" i="2"/>
  <c r="BK158" i="2"/>
  <c r="J156" i="2"/>
  <c r="J153" i="2"/>
  <c r="J148" i="2"/>
  <c r="BK142" i="2"/>
  <c r="J135" i="2"/>
  <c r="BK130" i="2"/>
  <c r="AS94" i="1"/>
  <c r="BK175" i="2"/>
  <c r="J174" i="2"/>
  <c r="BK170" i="2"/>
  <c r="BK168" i="2"/>
  <c r="J166" i="2"/>
  <c r="BK163" i="2"/>
  <c r="J160" i="2"/>
  <c r="J155" i="2"/>
  <c r="BK148" i="2"/>
  <c r="J143" i="2"/>
  <c r="BK135" i="2"/>
  <c r="J131" i="2"/>
  <c r="BK193" i="2"/>
  <c r="BK191" i="2"/>
  <c r="BK189" i="2"/>
  <c r="J189" i="2"/>
  <c r="J187" i="2"/>
  <c r="J186" i="2"/>
  <c r="BK184" i="2"/>
  <c r="BK183" i="2"/>
  <c r="BK182" i="2"/>
  <c r="BK180" i="2"/>
  <c r="BK178" i="2"/>
  <c r="J178" i="2"/>
  <c r="J176" i="2"/>
  <c r="BK174" i="2"/>
  <c r="J172" i="2"/>
  <c r="J170" i="2"/>
  <c r="J168" i="2"/>
  <c r="BK165" i="2"/>
  <c r="J163" i="2"/>
  <c r="BK160" i="2"/>
  <c r="BK156" i="2"/>
  <c r="BK153" i="2"/>
  <c r="BK146" i="2"/>
  <c r="BK143" i="2"/>
  <c r="J138" i="2"/>
  <c r="J133" i="2"/>
  <c r="J129" i="2"/>
  <c r="BK155" i="2"/>
  <c r="J150" i="2"/>
  <c r="J146" i="2"/>
  <c r="BK140" i="2"/>
  <c r="BK134" i="2"/>
  <c r="J130" i="2"/>
  <c r="BK157" i="2"/>
  <c r="J152" i="2"/>
  <c r="J144" i="2"/>
  <c r="BK138" i="2"/>
  <c r="BK133" i="2"/>
  <c r="BK128" i="2"/>
  <c r="J169" i="2"/>
  <c r="J162" i="2"/>
  <c r="J157" i="2"/>
  <c r="BK152" i="2"/>
  <c r="J142" i="2"/>
  <c r="J134" i="2"/>
  <c r="J128" i="2"/>
  <c r="J158" i="2"/>
  <c r="BK150" i="2"/>
  <c r="BK144" i="2"/>
  <c r="J140" i="2"/>
  <c r="BK131" i="2"/>
  <c r="BK129" i="2"/>
  <c r="F37" i="2" l="1"/>
  <c r="BD95" i="1" s="1"/>
  <c r="BD94" i="1" s="1"/>
  <c r="W33" i="1" s="1"/>
  <c r="J34" i="2"/>
  <c r="AW95" i="1" s="1"/>
  <c r="F35" i="2"/>
  <c r="BB95" i="1" s="1"/>
  <c r="BB94" i="1" s="1"/>
  <c r="W31" i="1" s="1"/>
  <c r="F36" i="2"/>
  <c r="BC95" i="1" s="1"/>
  <c r="BC94" i="1" s="1"/>
  <c r="W32" i="1" s="1"/>
  <c r="F34" i="2"/>
  <c r="BA95" i="1" s="1"/>
  <c r="BA94" i="1" s="1"/>
  <c r="W30" i="1" s="1"/>
  <c r="BK145" i="2"/>
  <c r="J145" i="2" s="1"/>
  <c r="J100" i="2" s="1"/>
  <c r="R127" i="2"/>
  <c r="P154" i="2"/>
  <c r="R137" i="2"/>
  <c r="R154" i="2"/>
  <c r="T177" i="2"/>
  <c r="P127" i="2"/>
  <c r="R145" i="2"/>
  <c r="BK167" i="2"/>
  <c r="J167" i="2" s="1"/>
  <c r="J102" i="2" s="1"/>
  <c r="BK185" i="2"/>
  <c r="J185" i="2" s="1"/>
  <c r="J105" i="2" s="1"/>
  <c r="T127" i="2"/>
  <c r="BK154" i="2"/>
  <c r="J154" i="2" s="1"/>
  <c r="J101" i="2" s="1"/>
  <c r="T167" i="2"/>
  <c r="BK181" i="2"/>
  <c r="J181" i="2" s="1"/>
  <c r="J104" i="2" s="1"/>
  <c r="T181" i="2"/>
  <c r="BK127" i="2"/>
  <c r="T137" i="2"/>
  <c r="R167" i="2"/>
  <c r="R177" i="2"/>
  <c r="P185" i="2"/>
  <c r="P137" i="2"/>
  <c r="T145" i="2"/>
  <c r="T154" i="2"/>
  <c r="BK177" i="2"/>
  <c r="J177" i="2" s="1"/>
  <c r="J103" i="2" s="1"/>
  <c r="P181" i="2"/>
  <c r="R185" i="2"/>
  <c r="BK137" i="2"/>
  <c r="J137" i="2" s="1"/>
  <c r="J99" i="2" s="1"/>
  <c r="P145" i="2"/>
  <c r="P167" i="2"/>
  <c r="P177" i="2"/>
  <c r="R181" i="2"/>
  <c r="T185" i="2"/>
  <c r="E85" i="2"/>
  <c r="J89" i="2"/>
  <c r="J91" i="2"/>
  <c r="F92" i="2"/>
  <c r="J92" i="2"/>
  <c r="BE128" i="2"/>
  <c r="BE129" i="2"/>
  <c r="BE130" i="2"/>
  <c r="BE131" i="2"/>
  <c r="BE133" i="2"/>
  <c r="BE134" i="2"/>
  <c r="BE135" i="2"/>
  <c r="BE138" i="2"/>
  <c r="BE140" i="2"/>
  <c r="BE142" i="2"/>
  <c r="BE143" i="2"/>
  <c r="BE144" i="2"/>
  <c r="BE146" i="2"/>
  <c r="BE148" i="2"/>
  <c r="BE150" i="2"/>
  <c r="BE152" i="2"/>
  <c r="BE153" i="2"/>
  <c r="BE155" i="2"/>
  <c r="BE156" i="2"/>
  <c r="BE157" i="2"/>
  <c r="BE158" i="2"/>
  <c r="BE160" i="2"/>
  <c r="BE162" i="2"/>
  <c r="BE163" i="2"/>
  <c r="BE165" i="2"/>
  <c r="BE166" i="2"/>
  <c r="BE168" i="2"/>
  <c r="BE169" i="2"/>
  <c r="BE170" i="2"/>
  <c r="BE172" i="2"/>
  <c r="BE174" i="2"/>
  <c r="BE175" i="2"/>
  <c r="BE176" i="2"/>
  <c r="BE178" i="2"/>
  <c r="BE180" i="2"/>
  <c r="BE182" i="2"/>
  <c r="BE183" i="2"/>
  <c r="BE184" i="2"/>
  <c r="BE186" i="2"/>
  <c r="BE187" i="2"/>
  <c r="BE189" i="2"/>
  <c r="BE191" i="2"/>
  <c r="BE193" i="2"/>
  <c r="R126" i="2" l="1"/>
  <c r="R125" i="2" s="1"/>
  <c r="T126" i="2"/>
  <c r="T125" i="2"/>
  <c r="BK126" i="2"/>
  <c r="J126" i="2" s="1"/>
  <c r="J97" i="2" s="1"/>
  <c r="P126" i="2"/>
  <c r="P125" i="2" s="1"/>
  <c r="AU95" i="1" s="1"/>
  <c r="AU94" i="1" s="1"/>
  <c r="J127" i="2"/>
  <c r="J98" i="2" s="1"/>
  <c r="AW94" i="1"/>
  <c r="AK30" i="1" s="1"/>
  <c r="AX94" i="1"/>
  <c r="J33" i="2"/>
  <c r="AV95" i="1" s="1"/>
  <c r="AT95" i="1" s="1"/>
  <c r="F33" i="2"/>
  <c r="AZ95" i="1" s="1"/>
  <c r="AZ94" i="1" s="1"/>
  <c r="W29" i="1" s="1"/>
  <c r="AY94" i="1"/>
  <c r="BK125" i="2" l="1"/>
  <c r="J125" i="2" s="1"/>
  <c r="J30" i="2" s="1"/>
  <c r="AG95" i="1" s="1"/>
  <c r="AG94" i="1" s="1"/>
  <c r="AK26" i="1" s="1"/>
  <c r="AV94" i="1"/>
  <c r="AK29" i="1" s="1"/>
  <c r="AK35" i="1" l="1"/>
  <c r="J39" i="2"/>
  <c r="J96" i="2"/>
  <c r="AN95" i="1"/>
  <c r="AT94" i="1"/>
  <c r="AN94" i="1" s="1"/>
</calcChain>
</file>

<file path=xl/sharedStrings.xml><?xml version="1.0" encoding="utf-8"?>
<sst xmlns="http://schemas.openxmlformats.org/spreadsheetml/2006/main" count="976" uniqueCount="314">
  <si>
    <t>Export Komplet</t>
  </si>
  <si>
    <t/>
  </si>
  <si>
    <t>2.0</t>
  </si>
  <si>
    <t>ZAMOK</t>
  </si>
  <si>
    <t>False</t>
  </si>
  <si>
    <t>{ae2229b2-ae10-4b8e-9abb-447f093f32d3}</t>
  </si>
  <si>
    <t>0,01</t>
  </si>
  <si>
    <t>21</t>
  </si>
  <si>
    <t>15</t>
  </si>
  <si>
    <t>REKAPITULACE STAVBY</t>
  </si>
  <si>
    <t>v ---  níže se nacházejí doplnkové a pomocné údaje k sestavám  --- v</t>
  </si>
  <si>
    <t>0,001</t>
  </si>
  <si>
    <t>Kód:</t>
  </si>
  <si>
    <t>420-5129</t>
  </si>
  <si>
    <t>Stavba:</t>
  </si>
  <si>
    <t>Revitalizace stávajícího hřiště</t>
  </si>
  <si>
    <t>KSO:</t>
  </si>
  <si>
    <t>CC-CZ:</t>
  </si>
  <si>
    <t>Místo:</t>
  </si>
  <si>
    <t>Újezd u Sezemic</t>
  </si>
  <si>
    <t>Datum:</t>
  </si>
  <si>
    <t>6. 12. 2023</t>
  </si>
  <si>
    <t>Zadavatel:</t>
  </si>
  <si>
    <t>IČ:</t>
  </si>
  <si>
    <t>Obec Újezd u Sezemic</t>
  </si>
  <si>
    <t>DIČ:</t>
  </si>
  <si>
    <t>Zhotovitel:</t>
  </si>
  <si>
    <t xml:space="preserve"> </t>
  </si>
  <si>
    <t>Projektant:</t>
  </si>
  <si>
    <t>True</t>
  </si>
  <si>
    <t>Zpracovatel: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</si>
  <si>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</si>
  <si>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</si>
  <si>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</si>
  <si>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</si>
  <si>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</si>
  <si>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</si>
  <si>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</si>
  <si>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</si>
  <si>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</si>
  <si>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</si>
  <si>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</si>
  <si>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</si>
  <si>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</si>
  <si>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</si>
  <si>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</si>
  <si>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</si>
  <si>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</si>
  <si>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</si>
  <si>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</si>
  <si>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Zhotovitel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</si>
  <si>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</si>
  <si>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</si>
  <si>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</si>
  <si>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</si>
  <si>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</si>
  <si>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</si>
  <si>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</si>
  <si>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</si>
  <si>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</si>
  <si>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</si>
  <si>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</si>
  <si>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</si>
  <si>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</si>
  <si>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</si>
  <si>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</si>
  <si>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</si>
  <si>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</si>
  <si>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</si>
  <si>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</si>
  <si>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</si>
  <si>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</si>
  <si>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</si>
  <si>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</si>
  <si>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</si>
  <si>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</si>
  <si>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</si>
  <si>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1</t>
  </si>
  <si>
    <t>Sportoviště</t>
  </si>
  <si>
    <t>STA</t>
  </si>
  <si>
    <t>{5d5eeeef-a8a1-4aba-9a2f-8c8c4ed80a99}</t>
  </si>
  <si>
    <t>2</t>
  </si>
  <si>
    <t>KRYCÍ LIST SOUPISU PRACÍ</t>
  </si>
  <si>
    <t>Objekt:</t>
  </si>
  <si>
    <t>1 - Sportoviště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</si>
  <si>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</si>
  <si>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</si>
  <si>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</si>
  <si>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</si>
  <si>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</si>
  <si>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</si>
  <si>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práce, bourací práce</t>
  </si>
  <si>
    <t xml:space="preserve">    2 - Zakládání</t>
  </si>
  <si>
    <t xml:space="preserve">    3 - Svislé a kompletní konstrukce</t>
  </si>
  <si>
    <t xml:space="preserve">    5 - Komunikace pozemní</t>
  </si>
  <si>
    <t xml:space="preserve">    9 - Ostatní konstrukce a práce, bourání</t>
  </si>
  <si>
    <t xml:space="preserve">    10 - Dokončovací práce</t>
  </si>
  <si>
    <t xml:space="preserve">    997 - Přesun sutě</t>
  </si>
  <si>
    <t>VRN - Vedlejší rozpočtové náklady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</si>
  <si>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</si>
  <si>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</si>
  <si>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</si>
  <si>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</si>
  <si>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</si>
  <si>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</si>
  <si>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</si>
  <si>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</si>
  <si>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</si>
  <si>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</si>
  <si>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</si>
  <si>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</si>
  <si>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</si>
  <si>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</si>
  <si>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</si>
  <si>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</si>
  <si>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práce, bourací práce</t>
  </si>
  <si>
    <t>3</t>
  </si>
  <si>
    <t>K</t>
  </si>
  <si>
    <t>111301111</t>
  </si>
  <si>
    <t>Sejmutí drnu tl do 100 mm s přemístěním do 50 m nebo naložením na dopravní prostředek</t>
  </si>
  <si>
    <t>m2</t>
  </si>
  <si>
    <t>4</t>
  </si>
  <si>
    <t>274813275</t>
  </si>
  <si>
    <t>121151123</t>
  </si>
  <si>
    <t>Sejmutí ornice plochy přes 500 m2 tl vrstvy do 200 mm strojně s přemístěním do 50 m nebo naložením na dopravní prostředek</t>
  </si>
  <si>
    <t>-984795717</t>
  </si>
  <si>
    <t>5</t>
  </si>
  <si>
    <t>113107211</t>
  </si>
  <si>
    <t>Odstranění podkladu z kameniva těženého tl do 100 mm strojně pl přes 200 m2 s přemístěním do 50 m nebo naložením na dopravní prostředek</t>
  </si>
  <si>
    <t>1565232328</t>
  </si>
  <si>
    <t>43</t>
  </si>
  <si>
    <t>113107332</t>
  </si>
  <si>
    <t>Odstranění podkladu z betonu prostého tl přes 150 do 300 mm strojně pl do 50 m2, včetně naložení na dopravní prostředek</t>
  </si>
  <si>
    <t>-336893464</t>
  </si>
  <si>
    <t>P</t>
  </si>
  <si>
    <t>Poznámka k položce:_x000D_
Betonová deska pod altánkem</t>
  </si>
  <si>
    <t>113204111</t>
  </si>
  <si>
    <t>Vytrhání obrub záhonových s bet. ložem a naložením na dopravní prostředek</t>
  </si>
  <si>
    <t>m</t>
  </si>
  <si>
    <t>1429686084</t>
  </si>
  <si>
    <t>44</t>
  </si>
  <si>
    <t>966052121</t>
  </si>
  <si>
    <t>Bourání betonových patek po sloupech oplocení s naložením na dopravní prostředek</t>
  </si>
  <si>
    <t>kus</t>
  </si>
  <si>
    <t>1470444031</t>
  </si>
  <si>
    <t>9</t>
  </si>
  <si>
    <t>133251101</t>
  </si>
  <si>
    <t xml:space="preserve">Hloubení šachet nezapažených v hornině třídy těžitelnosti I skupiny 3 objem do 20 m3, včetně přemístění do 50 m </t>
  </si>
  <si>
    <t>m3</t>
  </si>
  <si>
    <t>1967730483</t>
  </si>
  <si>
    <t>Poznámka k položce:_x000D_
Šachty pro betonové patky ocelových výrobků</t>
  </si>
  <si>
    <t>Zakládání</t>
  </si>
  <si>
    <t>10</t>
  </si>
  <si>
    <t>275313611</t>
  </si>
  <si>
    <t>Základové patky z betonu tř. C 16/20 včetně usazení ocelových výrobků bez dodání</t>
  </si>
  <si>
    <t>861268455</t>
  </si>
  <si>
    <t>Poznámka k položce:_x000D_
Včetně usazení 43 kusů sloupů oplocení</t>
  </si>
  <si>
    <t>11</t>
  </si>
  <si>
    <t>275313711</t>
  </si>
  <si>
    <t>Základové patky z betonu tř. C 20/25 včetně usazení pouzder ocelových výrobků bez dodání</t>
  </si>
  <si>
    <t>1673930283</t>
  </si>
  <si>
    <t>Poznámka k položce:_x000D_
Včetně usazení 4 kusů pouzder</t>
  </si>
  <si>
    <t>12</t>
  </si>
  <si>
    <t>59217001</t>
  </si>
  <si>
    <t>Obrubník betonový zahradní 1000x250x50</t>
  </si>
  <si>
    <t>1937445877</t>
  </si>
  <si>
    <t>14</t>
  </si>
  <si>
    <t>916331112</t>
  </si>
  <si>
    <t>Osazení zahradního obrubníku betonového do lože z betonu C16/20 s boční opěrou</t>
  </si>
  <si>
    <t>-468389406</t>
  </si>
  <si>
    <t>13</t>
  </si>
  <si>
    <t>916991121</t>
  </si>
  <si>
    <t>Lože pod obrubníky, krajníky nebo obruby z dlažebních kostek z betonu prostého</t>
  </si>
  <si>
    <t>-390688518</t>
  </si>
  <si>
    <t>Svislé a kompletní konstrukce</t>
  </si>
  <si>
    <t>24</t>
  </si>
  <si>
    <t>553 pre1</t>
  </si>
  <si>
    <t>Sloup oplocení Fe pozink 76/3,6 v=4,9 m s černou plastovou krytkou</t>
  </si>
  <si>
    <t>ks</t>
  </si>
  <si>
    <t>1042216504</t>
  </si>
  <si>
    <t>Poznámka k položce:_x000D_
Žárově zinkovaná úprava</t>
  </si>
  <si>
    <t>25</t>
  </si>
  <si>
    <t>553 pre11</t>
  </si>
  <si>
    <t>Sloup oplocení Fe pozink 76/3,6 v=5,9 m s černou plastovou krytkou</t>
  </si>
  <si>
    <t>1500660335</t>
  </si>
  <si>
    <t>26</t>
  </si>
  <si>
    <t>553 pre125</t>
  </si>
  <si>
    <t>D + M - Zavětrování sloupů oplocení Fe pozink 32/3 včetně materiálu s příslušenstvím k montáži včetně lešení</t>
  </si>
  <si>
    <t>-425553689</t>
  </si>
  <si>
    <t>Poznámka k položce:_x000D_
Včetně příčníků (žárově zinkovaná úprava) a dalšího potřebného spojovacího materiálu</t>
  </si>
  <si>
    <t>27</t>
  </si>
  <si>
    <t>553 pre2</t>
  </si>
  <si>
    <t>Pouzdra pro sportovní vybavení 2x BK, 2x MULTI</t>
  </si>
  <si>
    <t>-726172093</t>
  </si>
  <si>
    <t>28</t>
  </si>
  <si>
    <t>60791 pre</t>
  </si>
  <si>
    <t>D + M - Dřevěný mantinel (smrk) z fošen 140/40 včetně veškerého spojovacího materiálu, Fe pozink platlý a 2x nátěru</t>
  </si>
  <si>
    <t>-1429381295</t>
  </si>
  <si>
    <t>Komunikace pozemní</t>
  </si>
  <si>
    <t>564761111</t>
  </si>
  <si>
    <t>Podklad z kameniva hrubého drceného vel. 32-63 mm plochy přes 100 m2 tl 200 mm se zhutněním</t>
  </si>
  <si>
    <t>1258211829</t>
  </si>
  <si>
    <t>17</t>
  </si>
  <si>
    <t>564801111</t>
  </si>
  <si>
    <t>Podklad ze štěrkodrtě ŠD frakce 0-4  plochy přes 100 m2 tl 20 mm se zhutněním</t>
  </si>
  <si>
    <t>1056335290</t>
  </si>
  <si>
    <t>16</t>
  </si>
  <si>
    <t>564851113</t>
  </si>
  <si>
    <t>Podklad ze štěrkodrtě ŠD frakce 0-32 plochy přes 100 m2 tl 165 mm se zhutněním</t>
  </si>
  <si>
    <t>1826666528</t>
  </si>
  <si>
    <t>45</t>
  </si>
  <si>
    <t>564861011</t>
  </si>
  <si>
    <t>Podklad ze štěrkodrtě ŠD frakce 0-32 plochy do 100 m2 tl 200 mm</t>
  </si>
  <si>
    <t>2053358489</t>
  </si>
  <si>
    <t>Poznámka k položce:_x000D_
Do skladby zámkové dlažby</t>
  </si>
  <si>
    <t>20</t>
  </si>
  <si>
    <t>57922 pre</t>
  </si>
  <si>
    <t>D + M - Umělého trávníku 15 mm se zásypem z křemičitého písku včetně lajnování sportů</t>
  </si>
  <si>
    <t>1498341566</t>
  </si>
  <si>
    <t>Poznámka k položce:_x000D_
Celoplošně zelená, komplet práce i s likvidací odpadu a složením materiálu na místo</t>
  </si>
  <si>
    <t>592453081</t>
  </si>
  <si>
    <t>Dlažba betonová zámková v barvě šedé</t>
  </si>
  <si>
    <t>794598712</t>
  </si>
  <si>
    <t>22</t>
  </si>
  <si>
    <t>596211111</t>
  </si>
  <si>
    <t>Kladení zámkové dlažby komunikací pro pěší ručně tl 60 mm skupiny A pl přes 50 do 100 m2 s kamenivem 4-8 tl. 30 mm</t>
  </si>
  <si>
    <t>-1151608375</t>
  </si>
  <si>
    <t>Poznámka k položce:_x000D_
Včetně lože z kameniva drcenného frakce 4-8 tl. 30 mm, včetně zásypu pískem,hutněním a smetením přebytečného písku</t>
  </si>
  <si>
    <t>18</t>
  </si>
  <si>
    <t>69311081</t>
  </si>
  <si>
    <t>Geotextilie netkaná, separační, ochranná, filtrační, drenážní</t>
  </si>
  <si>
    <t>-177628284</t>
  </si>
  <si>
    <t>19</t>
  </si>
  <si>
    <t>213141112</t>
  </si>
  <si>
    <t>Zřízení vrstvy z geotextílie v rovině</t>
  </si>
  <si>
    <t>-1814627397</t>
  </si>
  <si>
    <t>Ostatní konstrukce a práce, bourání</t>
  </si>
  <si>
    <t>32</t>
  </si>
  <si>
    <t>93935721</t>
  </si>
  <si>
    <t>33</t>
  </si>
  <si>
    <t>553 pre23</t>
  </si>
  <si>
    <t>D + M - Multifunkční sloupky komplet (pár) bez pouzder - včetně sportovních sítí 2x</t>
  </si>
  <si>
    <t>sada</t>
  </si>
  <si>
    <t>-458036499</t>
  </si>
  <si>
    <t>34</t>
  </si>
  <si>
    <t>55342pre</t>
  </si>
  <si>
    <t>D + M - Branka vstupní dvoukřídlá 3D včetně usazení, příslušenství k brance a ukotvení</t>
  </si>
  <si>
    <t>-1044994041</t>
  </si>
  <si>
    <t>Poznámka k položce:_x000D_
Příslušenství: nerezová klika, zámek s klíčema, dolní zástrč</t>
  </si>
  <si>
    <t>35</t>
  </si>
  <si>
    <t>55342pre2</t>
  </si>
  <si>
    <t>D + M - Branka vstupní jednokřídlá 3D včetně usazení, příslušenství k brance a ukotvení</t>
  </si>
  <si>
    <t>1951090143</t>
  </si>
  <si>
    <t>29</t>
  </si>
  <si>
    <t>94451 pre</t>
  </si>
  <si>
    <t>D + M - Ochranná, záchytná síť PP zelené barvy 45x45x3 mm s nerezovými lanky a veškerým příslušenstvím k uchycení</t>
  </si>
  <si>
    <t>-59192993</t>
  </si>
  <si>
    <t>30</t>
  </si>
  <si>
    <t>945 pre1</t>
  </si>
  <si>
    <t>D + M - Branky na fotbal a házenou - hliník 3x2 m včetně kotvení a sítě</t>
  </si>
  <si>
    <t>-302569402</t>
  </si>
  <si>
    <t>31</t>
  </si>
  <si>
    <t>945 pre2</t>
  </si>
  <si>
    <t>D + M - Basketbalové konstrukce rekreační s vyložením 1,45 m komplet dodávka bez pouzder</t>
  </si>
  <si>
    <t>2036753781</t>
  </si>
  <si>
    <t>Dokončovací práce</t>
  </si>
  <si>
    <t>41</t>
  </si>
  <si>
    <t>181111111</t>
  </si>
  <si>
    <t>Plošná úprava terénu do 500 m2 zemina skupiny 1 až 4 nerovnosti přes 50 do 100 mm v rovinně a svahu do 1:5</t>
  </si>
  <si>
    <t>515778310</t>
  </si>
  <si>
    <t>Poznámka k položce:_x000D_
Včetně odstranění větších kusů kamene a případného drnu</t>
  </si>
  <si>
    <t>40</t>
  </si>
  <si>
    <t>181351105</t>
  </si>
  <si>
    <t>Rozprostření ornice tl vrstvy přes 250 do 300 mm pl přes 100 do 500 m2 v rovině nebo ve svahu do 1:5 ručně - uhrabičkování</t>
  </si>
  <si>
    <t>2116802975</t>
  </si>
  <si>
    <t>997</t>
  </si>
  <si>
    <t>Přesun sutě</t>
  </si>
  <si>
    <t>6</t>
  </si>
  <si>
    <t>997221561</t>
  </si>
  <si>
    <t>Vodorovná doprava suti z kusových materiálů do 1 km</t>
  </si>
  <si>
    <t>t</t>
  </si>
  <si>
    <t>-1349590055</t>
  </si>
  <si>
    <t>7</t>
  </si>
  <si>
    <t>997221569</t>
  </si>
  <si>
    <t>Příplatek ZKD 1 km u vodorovné dopravy suti z kusových materiálů</t>
  </si>
  <si>
    <t>16182696</t>
  </si>
  <si>
    <t>8</t>
  </si>
  <si>
    <t>997221615</t>
  </si>
  <si>
    <t>Poplatek za uložení na skládce (skládkovné) stavebního odpadu betonového kód odpadu 17 01 01</t>
  </si>
  <si>
    <t>-1883465110</t>
  </si>
  <si>
    <t>VRN</t>
  </si>
  <si>
    <t>Vedlejší rozpočtové náklady</t>
  </si>
  <si>
    <t>39</t>
  </si>
  <si>
    <t>070001000</t>
  </si>
  <si>
    <t>Provozní vlivy</t>
  </si>
  <si>
    <t>kpl</t>
  </si>
  <si>
    <t>1024</t>
  </si>
  <si>
    <t>1181727990</t>
  </si>
  <si>
    <t>36</t>
  </si>
  <si>
    <t xml:space="preserve">Geodetické práce </t>
  </si>
  <si>
    <t>1004093770</t>
  </si>
  <si>
    <t xml:space="preserve">Poznámka k položce:_x000D_
Před, během výstavby a po ní. </t>
  </si>
  <si>
    <t>37</t>
  </si>
  <si>
    <t>Zařízení staveniště</t>
  </si>
  <si>
    <t>-977329580</t>
  </si>
  <si>
    <t>Poznámka k položce:_x000D_
Zřízení ZS, provoz a odstranění ZS vč. nákladů na jeho provoz a údržbu vč. oplocení</t>
  </si>
  <si>
    <t>42</t>
  </si>
  <si>
    <t>Dopravní značení</t>
  </si>
  <si>
    <t>-2108026557</t>
  </si>
  <si>
    <t>Poznámka k položce:_x000D_
Upozornění na probíhající stavbu a výjezd vozidel</t>
  </si>
  <si>
    <t>38</t>
  </si>
  <si>
    <t>043154000</t>
  </si>
  <si>
    <t>Zkoušky hutnící</t>
  </si>
  <si>
    <t>231187555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</si>
</sst>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3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7"/>
      <color rgb="FF969696"/>
      <name val="Arial CE"/>
    </font>
    <font>
      <u/>
      <sz val="11"/>
      <color theme="10"/>
      <name val="Calibri"/>
      <scheme val="minor"/>
    </font>
    <font>
      <sz val="9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18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3" xfId="0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2" borderId="0" xfId="0" applyFill="1" applyAlignment="1">
      <alignment vertical="center"/>
    </xf>
    <xf numFmtId="0" fontId="4" fillId="2" borderId="6" xfId="0" applyFont="1" applyFill="1" applyBorder="1" applyAlignment="1">
      <alignment horizontal="left" vertical="center"/>
    </xf>
    <xf numFmtId="0" fontId="0" fillId="2" borderId="7" xfId="0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3" borderId="7" xfId="0" applyFill="1" applyBorder="1" applyAlignment="1">
      <alignment vertical="center"/>
    </xf>
    <xf numFmtId="0" fontId="17" fillId="3" borderId="0" xfId="0" applyFont="1" applyFill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Alignment="1">
      <alignment vertical="center"/>
    </xf>
    <xf numFmtId="166" fontId="15" fillId="0" borderId="0" xfId="0" applyNumberFormat="1" applyFont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4" fillId="0" borderId="19" xfId="0" applyNumberFormat="1" applyFont="1" applyBorder="1" applyAlignment="1">
      <alignment vertical="center"/>
    </xf>
    <xf numFmtId="4" fontId="24" fillId="0" borderId="20" xfId="0" applyNumberFormat="1" applyFont="1" applyBorder="1" applyAlignment="1">
      <alignment vertical="center"/>
    </xf>
    <xf numFmtId="166" fontId="24" fillId="0" borderId="20" xfId="0" applyNumberFormat="1" applyFont="1" applyBorder="1" applyAlignment="1">
      <alignment vertical="center"/>
    </xf>
    <xf numFmtId="4" fontId="24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0" fillId="3" borderId="8" xfId="0" applyFill="1" applyBorder="1" applyAlignment="1">
      <alignment vertical="center"/>
    </xf>
    <xf numFmtId="0" fontId="17" fillId="3" borderId="0" xfId="0" applyFont="1" applyFill="1" applyAlignment="1">
      <alignment horizontal="left" vertical="center"/>
    </xf>
    <xf numFmtId="0" fontId="0" fillId="3" borderId="0" xfId="0" applyFill="1" applyAlignment="1">
      <alignment vertical="center"/>
    </xf>
    <xf numFmtId="0" fontId="17" fillId="3" borderId="0" xfId="0" applyFont="1" applyFill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4" fontId="19" fillId="0" borderId="0" xfId="0" applyNumberFormat="1" applyFont="1"/>
    <xf numFmtId="166" fontId="27" fillId="0" borderId="12" xfId="0" applyNumberFormat="1" applyFont="1" applyBorder="1"/>
    <xf numFmtId="166" fontId="27" fillId="0" borderId="13" xfId="0" applyNumberFormat="1" applyFont="1" applyBorder="1"/>
    <xf numFmtId="4" fontId="28" fillId="0" borderId="0" xfId="0" applyNumberFormat="1" applyFont="1" applyAlignment="1">
      <alignment vertical="center"/>
    </xf>
    <xf numFmtId="0" fontId="8" fillId="0" borderId="3" xfId="0" applyFont="1" applyBorder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/>
    <xf numFmtId="0" fontId="8" fillId="0" borderId="14" xfId="0" applyFont="1" applyBorder="1"/>
    <xf numFmtId="166" fontId="8" fillId="0" borderId="0" xfId="0" applyNumberFormat="1" applyFont="1"/>
    <xf numFmtId="166" fontId="8" fillId="0" borderId="15" xfId="0" applyNumberFormat="1" applyFont="1" applyBorder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17" fillId="0" borderId="22" xfId="0" applyFont="1" applyBorder="1" applyAlignment="1">
      <alignment horizontal="center" vertical="center"/>
    </xf>
    <xf numFmtId="49" fontId="17" fillId="0" borderId="22" xfId="0" applyNumberFormat="1" applyFont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center" vertical="center" wrapText="1"/>
    </xf>
    <xf numFmtId="167" fontId="17" fillId="0" borderId="22" xfId="0" applyNumberFormat="1" applyFont="1" applyBorder="1" applyAlignment="1">
      <alignment vertical="center"/>
    </xf>
    <xf numFmtId="4" fontId="17" fillId="0" borderId="22" xfId="0" applyNumberFormat="1" applyFont="1" applyBorder="1" applyAlignment="1">
      <alignment vertical="center"/>
    </xf>
    <xf numFmtId="0" fontId="0" fillId="0" borderId="22" xfId="0" applyBorder="1" applyAlignment="1">
      <alignment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166" fontId="18" fillId="0" borderId="0" xfId="0" applyNumberFormat="1" applyFont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Alignment="1">
      <alignment vertical="center"/>
    </xf>
    <xf numFmtId="0" fontId="29" fillId="0" borderId="0" xfId="0" applyFont="1" applyAlignment="1">
      <alignment horizontal="left" vertical="center"/>
    </xf>
    <xf numFmtId="0" fontId="30" fillId="0" borderId="0" xfId="0" applyFont="1" applyAlignment="1">
      <alignment vertical="center" wrapText="1"/>
    </xf>
    <xf numFmtId="0" fontId="0" fillId="0" borderId="14" xfId="0" applyBorder="1" applyAlignment="1">
      <alignment vertical="center"/>
    </xf>
    <xf numFmtId="0" fontId="18" fillId="0" borderId="19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8" fillId="0" borderId="0" xfId="0" applyFont="1" applyProtection="1">
      <protection locked="0"/>
    </xf>
    <xf numFmtId="4" fontId="17" fillId="0" borderId="22" xfId="0" applyNumberFormat="1" applyFont="1" applyBorder="1" applyAlignment="1" applyProtection="1">
      <alignment vertical="center"/>
      <protection locked="0"/>
    </xf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right" vertical="center"/>
    </xf>
    <xf numFmtId="0" fontId="4" fillId="3" borderId="7" xfId="0" applyFont="1" applyFill="1" applyBorder="1" applyAlignment="1">
      <alignment horizontal="center" vertical="center"/>
    </xf>
    <xf numFmtId="4" fontId="4" fillId="3" borderId="7" xfId="0" applyNumberFormat="1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164" fontId="1" fillId="0" borderId="0" xfId="0" applyNumberFormat="1" applyFont="1" applyAlignment="1">
      <alignment horizontal="right" vertical="center"/>
    </xf>
    <xf numFmtId="0" fontId="32" fillId="0" borderId="22" xfId="0" applyFont="1" applyBorder="1" applyAlignment="1">
      <alignment horizontal="left" vertical="center" wrapText="1"/>
    </xf>
    <xf numFmtId="0" fontId="0" fillId="0" borderId="0" xfId="0"/>
    <xf numFmtId="0" fontId="17" fillId="3" borderId="6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left" vertical="center"/>
    </xf>
    <xf numFmtId="0" fontId="17" fillId="3" borderId="7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right" vertical="center"/>
    </xf>
    <xf numFmtId="0" fontId="17" fillId="3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vertical="center"/>
    </xf>
    <xf numFmtId="4" fontId="4" fillId="2" borderId="7" xfId="0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" fontId="23" fillId="0" borderId="0" xfId="0" applyNumberFormat="1" applyFont="1" applyAlignment="1">
      <alignment vertical="center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left" vertical="center" wrapText="1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7"/>
  <sheetViews>
    <sheetView showGridLines="0" tabSelected="1" topLeftCell="A4" workbookViewId="0">
      <selection activeCell="BE9" sqref="BE9"/>
    </sheetView>
  </sheetViews>
  <sheetFormatPr defaultRowHeight="10.199999999999999"/>
  <cols>
    <col min="1" max="1" width="8.28515625" customWidth="1"/>
    <col min="2" max="2" width="1.7109375" customWidth="1"/>
    <col min="3" max="3" width="4.140625" customWidth="1"/>
    <col min="4" max="33" width="2.7109375" customWidth="1"/>
    <col min="34" max="34" width="3.28515625" customWidth="1"/>
    <col min="35" max="35" width="31.7109375" customWidth="1"/>
    <col min="36" max="37" width="2.42578125" customWidth="1"/>
    <col min="38" max="38" width="8.28515625" customWidth="1"/>
    <col min="39" max="39" width="3.28515625" customWidth="1"/>
    <col min="40" max="40" width="13.28515625" customWidth="1"/>
    <col min="41" max="41" width="7.42578125" customWidth="1"/>
    <col min="42" max="42" width="4.140625" customWidth="1"/>
    <col min="43" max="43" width="15.7109375" hidden="1" customWidth="1"/>
    <col min="44" max="44" width="13.7109375" customWidth="1"/>
    <col min="45" max="47" width="25.85546875" hidden="1" customWidth="1"/>
    <col min="48" max="49" width="21.7109375" hidden="1" customWidth="1"/>
    <col min="50" max="51" width="25" hidden="1" customWidth="1"/>
    <col min="52" max="52" width="21.7109375" hidden="1" customWidth="1"/>
    <col min="53" max="53" width="19.140625" hidden="1" customWidth="1"/>
    <col min="54" max="54" width="25" hidden="1" customWidth="1"/>
    <col min="55" max="55" width="21.7109375" hidden="1" customWidth="1"/>
    <col min="56" max="56" width="19.140625" hidden="1" customWidth="1"/>
    <col min="57" max="57" width="66.42578125" customWidth="1"/>
    <col min="71" max="91" width="9.28515625" hidden="1"/>
  </cols>
  <sheetData>
    <row r="1" spans="1:74">
      <c r="A1" s="12" t="s">
        <v>0</v>
      </c>
      <c r="AZ1" s="12" t="s">
        <v>1</v>
      </c>
      <c r="BA1" s="12" t="s">
        <v>2</v>
      </c>
      <c r="BB1" s="12" t="s">
        <v>3</v>
      </c>
      <c r="BT1" s="12" t="s">
        <v>4</v>
      </c>
      <c r="BU1" s="12" t="s">
        <v>4</v>
      </c>
      <c r="BV1" s="12" t="s">
        <v>5</v>
      </c>
    </row>
    <row r="2" spans="1:74" ht="36.9" customHeight="1"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S2" s="13" t="s">
        <v>6</v>
      </c>
      <c r="BT2" s="13" t="s">
        <v>7</v>
      </c>
    </row>
    <row r="3" spans="1:74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6"/>
      <c r="BS3" s="13" t="s">
        <v>6</v>
      </c>
      <c r="BT3" s="13" t="s">
        <v>8</v>
      </c>
    </row>
    <row r="4" spans="1:74" ht="24.9" customHeight="1">
      <c r="B4" s="16"/>
      <c r="D4" s="17" t="s">
        <v>9</v>
      </c>
      <c r="AR4" s="16"/>
      <c r="AS4" s="18" t="s">
        <v>10</v>
      </c>
      <c r="BS4" s="13" t="s">
        <v>11</v>
      </c>
    </row>
    <row r="5" spans="1:74" ht="12" customHeight="1">
      <c r="B5" s="16"/>
      <c r="D5" s="19" t="s">
        <v>12</v>
      </c>
      <c r="K5" s="172" t="s">
        <v>13</v>
      </c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R5" s="16"/>
      <c r="BS5" s="13" t="s">
        <v>6</v>
      </c>
    </row>
    <row r="6" spans="1:74" ht="36.9" customHeight="1">
      <c r="B6" s="16"/>
      <c r="D6" s="21" t="s">
        <v>14</v>
      </c>
      <c r="K6" s="173" t="s">
        <v>15</v>
      </c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R6" s="16"/>
      <c r="BS6" s="13" t="s">
        <v>6</v>
      </c>
    </row>
    <row r="7" spans="1:74" ht="12" customHeight="1">
      <c r="B7" s="16"/>
      <c r="D7" s="22" t="s">
        <v>16</v>
      </c>
      <c r="K7" s="20" t="s">
        <v>1</v>
      </c>
      <c r="AK7" s="22" t="s">
        <v>17</v>
      </c>
      <c r="AN7" s="20" t="s">
        <v>1</v>
      </c>
      <c r="AR7" s="16"/>
      <c r="BS7" s="13" t="s">
        <v>6</v>
      </c>
    </row>
    <row r="8" spans="1:74" ht="12" customHeight="1">
      <c r="B8" s="16"/>
      <c r="D8" s="22" t="s">
        <v>18</v>
      </c>
      <c r="K8" s="20" t="s">
        <v>19</v>
      </c>
      <c r="AK8" s="22" t="s">
        <v>20</v>
      </c>
      <c r="AN8" s="20" t="s">
        <v>21</v>
      </c>
      <c r="AR8" s="16"/>
      <c r="BS8" s="13" t="s">
        <v>6</v>
      </c>
    </row>
    <row r="9" spans="1:74" ht="14.4" customHeight="1">
      <c r="B9" s="16"/>
      <c r="AR9" s="16"/>
      <c r="BS9" s="13" t="s">
        <v>6</v>
      </c>
    </row>
    <row r="10" spans="1:74" ht="12" customHeight="1">
      <c r="B10" s="16"/>
      <c r="D10" s="22" t="s">
        <v>22</v>
      </c>
      <c r="AK10" s="22" t="s">
        <v>23</v>
      </c>
      <c r="AN10" s="20" t="s">
        <v>1</v>
      </c>
      <c r="AR10" s="16"/>
      <c r="BS10" s="13" t="s">
        <v>6</v>
      </c>
    </row>
    <row r="11" spans="1:74" ht="18.45" customHeight="1">
      <c r="B11" s="16"/>
      <c r="E11" s="20" t="s">
        <v>24</v>
      </c>
      <c r="AK11" s="22" t="s">
        <v>25</v>
      </c>
      <c r="AN11" s="20" t="s">
        <v>1</v>
      </c>
      <c r="AR11" s="16"/>
      <c r="BS11" s="13" t="s">
        <v>6</v>
      </c>
    </row>
    <row r="12" spans="1:74" ht="6.9" customHeight="1">
      <c r="B12" s="16"/>
      <c r="AR12" s="16"/>
      <c r="BS12" s="13" t="s">
        <v>6</v>
      </c>
    </row>
    <row r="13" spans="1:74" ht="12" customHeight="1">
      <c r="B13" s="16"/>
      <c r="D13" s="22" t="s">
        <v>26</v>
      </c>
      <c r="AK13" s="22" t="s">
        <v>23</v>
      </c>
      <c r="AN13" s="20" t="s">
        <v>1</v>
      </c>
      <c r="AR13" s="16"/>
      <c r="BS13" s="13" t="s">
        <v>6</v>
      </c>
    </row>
    <row r="14" spans="1:74" ht="13.2">
      <c r="B14" s="16"/>
      <c r="E14" s="20" t="s">
        <v>27</v>
      </c>
      <c r="AK14" s="22" t="s">
        <v>25</v>
      </c>
      <c r="AN14" s="20" t="s">
        <v>1</v>
      </c>
      <c r="AR14" s="16"/>
      <c r="BS14" s="13" t="s">
        <v>6</v>
      </c>
    </row>
    <row r="15" spans="1:74" ht="6.9" customHeight="1">
      <c r="B15" s="16"/>
      <c r="AR15" s="16"/>
      <c r="BS15" s="13" t="s">
        <v>4</v>
      </c>
    </row>
    <row r="16" spans="1:74" ht="12" customHeight="1">
      <c r="B16" s="16"/>
      <c r="D16" s="22" t="s">
        <v>28</v>
      </c>
      <c r="AK16" s="22" t="s">
        <v>23</v>
      </c>
      <c r="AN16" s="20" t="s">
        <v>1</v>
      </c>
      <c r="AR16" s="16"/>
      <c r="BS16" s="13" t="s">
        <v>4</v>
      </c>
    </row>
    <row r="17" spans="2:71" ht="18.45" customHeight="1">
      <c r="B17" s="16"/>
      <c r="E17" s="20" t="s">
        <v>27</v>
      </c>
      <c r="AK17" s="22" t="s">
        <v>25</v>
      </c>
      <c r="AN17" s="20" t="s">
        <v>1</v>
      </c>
      <c r="AR17" s="16"/>
      <c r="BS17" s="13" t="s">
        <v>29</v>
      </c>
    </row>
    <row r="18" spans="2:71" ht="6.9" customHeight="1">
      <c r="B18" s="16"/>
      <c r="AR18" s="16"/>
      <c r="BS18" s="13" t="s">
        <v>6</v>
      </c>
    </row>
    <row r="19" spans="2:71" ht="12" customHeight="1">
      <c r="B19" s="16"/>
      <c r="D19" s="22" t="s">
        <v>30</v>
      </c>
      <c r="AK19" s="22" t="s">
        <v>23</v>
      </c>
      <c r="AN19" s="20" t="s">
        <v>1</v>
      </c>
      <c r="AR19" s="16"/>
      <c r="BS19" s="13" t="s">
        <v>6</v>
      </c>
    </row>
    <row r="20" spans="2:71" ht="18.45" customHeight="1">
      <c r="B20" s="16"/>
      <c r="E20" s="20" t="s">
        <v>27</v>
      </c>
      <c r="AK20" s="22" t="s">
        <v>25</v>
      </c>
      <c r="AN20" s="20" t="s">
        <v>1</v>
      </c>
      <c r="AR20" s="16"/>
      <c r="BS20" s="13" t="s">
        <v>29</v>
      </c>
    </row>
    <row r="21" spans="2:71" ht="6.9" customHeight="1">
      <c r="B21" s="16"/>
      <c r="AR21" s="16"/>
    </row>
    <row r="22" spans="2:71" ht="12" customHeight="1">
      <c r="B22" s="16"/>
      <c r="D22" s="22" t="s">
        <v>31</v>
      </c>
      <c r="AR22" s="16"/>
    </row>
    <row r="23" spans="2:71" ht="16.5" customHeight="1">
      <c r="B23" s="16"/>
      <c r="E23" s="174" t="s">
        <v>1</v>
      </c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R23" s="16"/>
    </row>
    <row r="24" spans="2:71" ht="6.9" customHeight="1">
      <c r="B24" s="16"/>
      <c r="AR24" s="16"/>
    </row>
    <row r="25" spans="2:71" ht="6.9" customHeight="1">
      <c r="B25" s="16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R25" s="16"/>
    </row>
    <row r="26" spans="2:71" s="1" customFormat="1" ht="25.95" customHeight="1">
      <c r="B26" s="25"/>
      <c r="D26" s="26" t="s">
        <v>32</v>
      </c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175">
        <f>ROUND(AG94,2)</f>
        <v>2140000</v>
      </c>
      <c r="AL26" s="176"/>
      <c r="AM26" s="176"/>
      <c r="AN26" s="176"/>
      <c r="AO26" s="176"/>
      <c r="AR26" s="25"/>
    </row>
    <row r="27" spans="2:71" s="1" customFormat="1" ht="6.9" customHeight="1">
      <c r="B27" s="25"/>
      <c r="AR27" s="25"/>
    </row>
    <row r="28" spans="2:71" s="1" customFormat="1" ht="13.2">
      <c r="B28" s="25"/>
      <c r="L28" s="177" t="s">
        <v>33</v>
      </c>
      <c r="M28" s="177"/>
      <c r="N28" s="177"/>
      <c r="O28" s="177"/>
      <c r="P28" s="177"/>
      <c r="W28" s="177" t="s">
        <v>34</v>
      </c>
      <c r="X28" s="177"/>
      <c r="Y28" s="177"/>
      <c r="Z28" s="177"/>
      <c r="AA28" s="177"/>
      <c r="AB28" s="177"/>
      <c r="AC28" s="177"/>
      <c r="AD28" s="177"/>
      <c r="AE28" s="177"/>
      <c r="AK28" s="177" t="s">
        <v>35</v>
      </c>
      <c r="AL28" s="177"/>
      <c r="AM28" s="177"/>
      <c r="AN28" s="177"/>
      <c r="AO28" s="177"/>
      <c r="AR28" s="25"/>
    </row>
    <row r="29" spans="2:71" s="2" customFormat="1" ht="14.4" customHeight="1">
      <c r="B29" s="29"/>
      <c r="D29" s="22" t="s">
        <v>36</v>
      </c>
      <c r="F29" s="22" t="s">
        <v>37</v>
      </c>
      <c r="L29" s="162">
        <v>0.21</v>
      </c>
      <c r="M29" s="161"/>
      <c r="N29" s="161"/>
      <c r="O29" s="161"/>
      <c r="P29" s="161"/>
      <c r="W29" s="160">
        <f>ROUND(AZ94, 2)</f>
        <v>2140000</v>
      </c>
      <c r="X29" s="161"/>
      <c r="Y29" s="161"/>
      <c r="Z29" s="161"/>
      <c r="AA29" s="161"/>
      <c r="AB29" s="161"/>
      <c r="AC29" s="161"/>
      <c r="AD29" s="161"/>
      <c r="AE29" s="161"/>
      <c r="AK29" s="160">
        <f>ROUND(AV94, 2)</f>
        <v>449400</v>
      </c>
      <c r="AL29" s="161"/>
      <c r="AM29" s="161"/>
      <c r="AN29" s="161"/>
      <c r="AO29" s="161"/>
      <c r="AR29" s="29"/>
    </row>
    <row r="30" spans="2:71" s="2" customFormat="1" ht="14.4" customHeight="1">
      <c r="B30" s="29"/>
      <c r="F30" s="22" t="s">
        <v>38</v>
      </c>
      <c r="L30" s="162">
        <v>0.15</v>
      </c>
      <c r="M30" s="161"/>
      <c r="N30" s="161"/>
      <c r="O30" s="161"/>
      <c r="P30" s="161"/>
      <c r="W30" s="160">
        <f>ROUND(BA94, 2)</f>
        <v>0</v>
      </c>
      <c r="X30" s="161"/>
      <c r="Y30" s="161"/>
      <c r="Z30" s="161"/>
      <c r="AA30" s="161"/>
      <c r="AB30" s="161"/>
      <c r="AC30" s="161"/>
      <c r="AD30" s="161"/>
      <c r="AE30" s="161"/>
      <c r="AK30" s="160">
        <f>ROUND(AW94, 2)</f>
        <v>0</v>
      </c>
      <c r="AL30" s="161"/>
      <c r="AM30" s="161"/>
      <c r="AN30" s="161"/>
      <c r="AO30" s="161"/>
      <c r="AR30" s="29"/>
    </row>
    <row r="31" spans="2:71" s="2" customFormat="1" ht="14.4" hidden="1" customHeight="1">
      <c r="B31" s="29"/>
      <c r="F31" s="22" t="s">
        <v>39</v>
      </c>
      <c r="L31" s="162">
        <v>0.21</v>
      </c>
      <c r="M31" s="161"/>
      <c r="N31" s="161"/>
      <c r="O31" s="161"/>
      <c r="P31" s="161"/>
      <c r="W31" s="160">
        <f>ROUND(BB94, 2)</f>
        <v>0</v>
      </c>
      <c r="X31" s="161"/>
      <c r="Y31" s="161"/>
      <c r="Z31" s="161"/>
      <c r="AA31" s="161"/>
      <c r="AB31" s="161"/>
      <c r="AC31" s="161"/>
      <c r="AD31" s="161"/>
      <c r="AE31" s="161"/>
      <c r="AK31" s="160">
        <v>0</v>
      </c>
      <c r="AL31" s="161"/>
      <c r="AM31" s="161"/>
      <c r="AN31" s="161"/>
      <c r="AO31" s="161"/>
      <c r="AR31" s="29"/>
    </row>
    <row r="32" spans="2:71" s="2" customFormat="1" ht="14.4" hidden="1" customHeight="1">
      <c r="B32" s="29"/>
      <c r="F32" s="22" t="s">
        <v>40</v>
      </c>
      <c r="L32" s="162">
        <v>0.15</v>
      </c>
      <c r="M32" s="161"/>
      <c r="N32" s="161"/>
      <c r="O32" s="161"/>
      <c r="P32" s="161"/>
      <c r="W32" s="160">
        <f>ROUND(BC94, 2)</f>
        <v>0</v>
      </c>
      <c r="X32" s="161"/>
      <c r="Y32" s="161"/>
      <c r="Z32" s="161"/>
      <c r="AA32" s="161"/>
      <c r="AB32" s="161"/>
      <c r="AC32" s="161"/>
      <c r="AD32" s="161"/>
      <c r="AE32" s="161"/>
      <c r="AK32" s="160">
        <v>0</v>
      </c>
      <c r="AL32" s="161"/>
      <c r="AM32" s="161"/>
      <c r="AN32" s="161"/>
      <c r="AO32" s="161"/>
      <c r="AR32" s="29"/>
    </row>
    <row r="33" spans="2:44" s="2" customFormat="1" ht="14.4" hidden="1" customHeight="1">
      <c r="B33" s="29"/>
      <c r="F33" s="22" t="s">
        <v>41</v>
      </c>
      <c r="L33" s="162">
        <v>0</v>
      </c>
      <c r="M33" s="161"/>
      <c r="N33" s="161"/>
      <c r="O33" s="161"/>
      <c r="P33" s="161"/>
      <c r="W33" s="160">
        <f>ROUND(BD94, 2)</f>
        <v>0</v>
      </c>
      <c r="X33" s="161"/>
      <c r="Y33" s="161"/>
      <c r="Z33" s="161"/>
      <c r="AA33" s="161"/>
      <c r="AB33" s="161"/>
      <c r="AC33" s="161"/>
      <c r="AD33" s="161"/>
      <c r="AE33" s="161"/>
      <c r="AK33" s="160">
        <v>0</v>
      </c>
      <c r="AL33" s="161"/>
      <c r="AM33" s="161"/>
      <c r="AN33" s="161"/>
      <c r="AO33" s="161"/>
      <c r="AR33" s="29"/>
    </row>
    <row r="34" spans="2:44" s="1" customFormat="1" ht="6.9" customHeight="1">
      <c r="B34" s="25"/>
      <c r="AR34" s="25"/>
    </row>
    <row r="35" spans="2:44" s="1" customFormat="1" ht="25.95" customHeight="1">
      <c r="B35" s="25"/>
      <c r="C35" s="30"/>
      <c r="D35" s="31" t="s">
        <v>42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3" t="s">
        <v>43</v>
      </c>
      <c r="U35" s="32"/>
      <c r="V35" s="32"/>
      <c r="W35" s="32"/>
      <c r="X35" s="163" t="s">
        <v>44</v>
      </c>
      <c r="Y35" s="164"/>
      <c r="Z35" s="164"/>
      <c r="AA35" s="164"/>
      <c r="AB35" s="164"/>
      <c r="AC35" s="32"/>
      <c r="AD35" s="32"/>
      <c r="AE35" s="32"/>
      <c r="AF35" s="32"/>
      <c r="AG35" s="32"/>
      <c r="AH35" s="32"/>
      <c r="AI35" s="32"/>
      <c r="AJ35" s="32"/>
      <c r="AK35" s="165">
        <f>SUM(AK26:AK33)</f>
        <v>2589400</v>
      </c>
      <c r="AL35" s="164"/>
      <c r="AM35" s="164"/>
      <c r="AN35" s="164"/>
      <c r="AO35" s="166"/>
      <c r="AP35" s="30"/>
      <c r="AQ35" s="30"/>
      <c r="AR35" s="25"/>
    </row>
    <row r="36" spans="2:44" s="1" customFormat="1" ht="6.9" customHeight="1">
      <c r="B36" s="25"/>
      <c r="AR36" s="25"/>
    </row>
    <row r="37" spans="2:44" s="1" customFormat="1" ht="14.4" customHeight="1">
      <c r="B37" s="25"/>
      <c r="AR37" s="25"/>
    </row>
    <row r="38" spans="2:44" ht="14.4" customHeight="1">
      <c r="B38" s="16"/>
      <c r="AR38" s="16"/>
    </row>
    <row r="39" spans="2:44" ht="14.4" customHeight="1">
      <c r="B39" s="16"/>
      <c r="AR39" s="16"/>
    </row>
    <row r="40" spans="2:44" ht="14.4" customHeight="1">
      <c r="B40" s="16"/>
      <c r="AR40" s="16"/>
    </row>
    <row r="41" spans="2:44" ht="14.4" customHeight="1">
      <c r="B41" s="16"/>
      <c r="AR41" s="16"/>
    </row>
    <row r="42" spans="2:44" ht="14.4" customHeight="1">
      <c r="B42" s="16"/>
      <c r="AR42" s="16"/>
    </row>
    <row r="43" spans="2:44" ht="14.4" customHeight="1">
      <c r="B43" s="16"/>
      <c r="AR43" s="16"/>
    </row>
    <row r="44" spans="2:44" ht="14.4" customHeight="1">
      <c r="B44" s="16"/>
      <c r="AR44" s="16"/>
    </row>
    <row r="45" spans="2:44" ht="14.4" customHeight="1">
      <c r="B45" s="16"/>
      <c r="AR45" s="16"/>
    </row>
    <row r="46" spans="2:44" ht="14.4" customHeight="1">
      <c r="B46" s="16"/>
      <c r="AR46" s="16"/>
    </row>
    <row r="47" spans="2:44" ht="14.4" customHeight="1">
      <c r="B47" s="16"/>
      <c r="AR47" s="16"/>
    </row>
    <row r="48" spans="2:44" ht="14.4" customHeight="1">
      <c r="B48" s="16"/>
      <c r="AR48" s="16"/>
    </row>
    <row r="49" spans="2:44" s="1" customFormat="1" ht="14.4" customHeight="1">
      <c r="B49" s="25"/>
      <c r="D49" s="34" t="s">
        <v>45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4" t="s">
        <v>46</v>
      </c>
      <c r="AI49" s="35"/>
      <c r="AJ49" s="35"/>
      <c r="AK49" s="35"/>
      <c r="AL49" s="35"/>
      <c r="AM49" s="35"/>
      <c r="AN49" s="35"/>
      <c r="AO49" s="35"/>
      <c r="AR49" s="25"/>
    </row>
    <row r="50" spans="2:44">
      <c r="B50" s="16"/>
      <c r="AR50" s="16"/>
    </row>
    <row r="51" spans="2:44">
      <c r="B51" s="16"/>
      <c r="AR51" s="16"/>
    </row>
    <row r="52" spans="2:44">
      <c r="B52" s="16"/>
      <c r="AR52" s="16"/>
    </row>
    <row r="53" spans="2:44">
      <c r="B53" s="16"/>
      <c r="AR53" s="16"/>
    </row>
    <row r="54" spans="2:44">
      <c r="B54" s="16"/>
      <c r="AR54" s="16"/>
    </row>
    <row r="55" spans="2:44">
      <c r="B55" s="16"/>
      <c r="AR55" s="16"/>
    </row>
    <row r="56" spans="2:44">
      <c r="B56" s="16"/>
      <c r="AR56" s="16"/>
    </row>
    <row r="57" spans="2:44">
      <c r="B57" s="16"/>
      <c r="AR57" s="16"/>
    </row>
    <row r="58" spans="2:44">
      <c r="B58" s="16"/>
      <c r="AR58" s="16"/>
    </row>
    <row r="59" spans="2:44">
      <c r="B59" s="16"/>
      <c r="AR59" s="16"/>
    </row>
    <row r="60" spans="2:44" s="1" customFormat="1" ht="13.2">
      <c r="B60" s="25"/>
      <c r="D60" s="36" t="s">
        <v>47</v>
      </c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36" t="s">
        <v>48</v>
      </c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36" t="s">
        <v>47</v>
      </c>
      <c r="AI60" s="27"/>
      <c r="AJ60" s="27"/>
      <c r="AK60" s="27"/>
      <c r="AL60" s="27"/>
      <c r="AM60" s="36" t="s">
        <v>48</v>
      </c>
      <c r="AN60" s="27"/>
      <c r="AO60" s="27"/>
      <c r="AR60" s="25"/>
    </row>
    <row r="61" spans="2:44">
      <c r="B61" s="16"/>
      <c r="AR61" s="16"/>
    </row>
    <row r="62" spans="2:44">
      <c r="B62" s="16"/>
      <c r="AR62" s="16"/>
    </row>
    <row r="63" spans="2:44">
      <c r="B63" s="16"/>
      <c r="AR63" s="16"/>
    </row>
    <row r="64" spans="2:44" s="1" customFormat="1" ht="13.2">
      <c r="B64" s="25"/>
      <c r="D64" s="34" t="s">
        <v>49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4" t="s">
        <v>50</v>
      </c>
      <c r="AI64" s="35"/>
      <c r="AJ64" s="35"/>
      <c r="AK64" s="35"/>
      <c r="AL64" s="35"/>
      <c r="AM64" s="35"/>
      <c r="AN64" s="35"/>
      <c r="AO64" s="35"/>
      <c r="AR64" s="25"/>
    </row>
    <row r="65" spans="2:44">
      <c r="B65" s="16"/>
      <c r="AR65" s="16"/>
    </row>
    <row r="66" spans="2:44">
      <c r="B66" s="16"/>
      <c r="AR66" s="16"/>
    </row>
    <row r="67" spans="2:44">
      <c r="B67" s="16"/>
      <c r="AR67" s="16"/>
    </row>
    <row r="68" spans="2:44">
      <c r="B68" s="16"/>
      <c r="AR68" s="16"/>
    </row>
    <row r="69" spans="2:44">
      <c r="B69" s="16"/>
      <c r="AR69" s="16"/>
    </row>
    <row r="70" spans="2:44">
      <c r="B70" s="16"/>
      <c r="AR70" s="16"/>
    </row>
    <row r="71" spans="2:44">
      <c r="B71" s="16"/>
      <c r="AR71" s="16"/>
    </row>
    <row r="72" spans="2:44">
      <c r="B72" s="16"/>
      <c r="AR72" s="16"/>
    </row>
    <row r="73" spans="2:44">
      <c r="B73" s="16"/>
      <c r="AR73" s="16"/>
    </row>
    <row r="74" spans="2:44">
      <c r="B74" s="16"/>
      <c r="AR74" s="16"/>
    </row>
    <row r="75" spans="2:44" s="1" customFormat="1" ht="13.2">
      <c r="B75" s="25"/>
      <c r="D75" s="36" t="s">
        <v>47</v>
      </c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36" t="s">
        <v>48</v>
      </c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36" t="s">
        <v>47</v>
      </c>
      <c r="AI75" s="27"/>
      <c r="AJ75" s="27"/>
      <c r="AK75" s="27"/>
      <c r="AL75" s="27"/>
      <c r="AM75" s="36" t="s">
        <v>48</v>
      </c>
      <c r="AN75" s="27"/>
      <c r="AO75" s="27"/>
      <c r="AR75" s="25"/>
    </row>
    <row r="76" spans="2:44" s="1" customFormat="1">
      <c r="B76" s="25"/>
      <c r="AR76" s="25"/>
    </row>
    <row r="77" spans="2:44" s="1" customFormat="1" ht="6.9" customHeight="1">
      <c r="B77" s="37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25"/>
    </row>
    <row r="81" spans="1:91" s="1" customFormat="1" ht="6.9" customHeight="1">
      <c r="B81" s="39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25"/>
    </row>
    <row r="82" spans="1:91" s="1" customFormat="1" ht="24.9" customHeight="1">
      <c r="B82" s="25"/>
      <c r="C82" s="17" t="s">
        <v>51</v>
      </c>
      <c r="AR82" s="25"/>
    </row>
    <row r="83" spans="1:91" s="1" customFormat="1" ht="6.9" customHeight="1">
      <c r="B83" s="25"/>
      <c r="AR83" s="25"/>
    </row>
    <row r="84" spans="1:91" s="3" customFormat="1" ht="12" customHeight="1">
      <c r="B84" s="41"/>
      <c r="C84" s="22" t="s">
        <v>12</v>
      </c>
      <c r="L84" s="3" t="str">
        <f>K5</f>
        <v>420-5129</v>
      </c>
      <c r="AR84" s="41"/>
    </row>
    <row r="85" spans="1:91" s="4" customFormat="1" ht="36.9" customHeight="1">
      <c r="B85" s="42"/>
      <c r="C85" s="43" t="s">
        <v>14</v>
      </c>
      <c r="L85" s="151" t="str">
        <f>K6</f>
        <v>Revitalizace stávajícího hřiště</v>
      </c>
      <c r="M85" s="152"/>
      <c r="N85" s="152"/>
      <c r="O85" s="152"/>
      <c r="P85" s="152"/>
      <c r="Q85" s="152"/>
      <c r="R85" s="152"/>
      <c r="S85" s="152"/>
      <c r="T85" s="152"/>
      <c r="U85" s="152"/>
      <c r="V85" s="152"/>
      <c r="W85" s="152"/>
      <c r="X85" s="152"/>
      <c r="Y85" s="152"/>
      <c r="Z85" s="152"/>
      <c r="AA85" s="152"/>
      <c r="AB85" s="152"/>
      <c r="AC85" s="152"/>
      <c r="AD85" s="152"/>
      <c r="AE85" s="152"/>
      <c r="AF85" s="152"/>
      <c r="AG85" s="152"/>
      <c r="AH85" s="152"/>
      <c r="AI85" s="152"/>
      <c r="AJ85" s="152"/>
      <c r="AR85" s="42"/>
    </row>
    <row r="86" spans="1:91" s="1" customFormat="1" ht="6.9" customHeight="1">
      <c r="B86" s="25"/>
      <c r="AR86" s="25"/>
    </row>
    <row r="87" spans="1:91" s="1" customFormat="1" ht="12" customHeight="1">
      <c r="B87" s="25"/>
      <c r="C87" s="22" t="s">
        <v>18</v>
      </c>
      <c r="L87" s="44" t="str">
        <f>IF(K8="","",K8)</f>
        <v>Újezd u Sezemic</v>
      </c>
      <c r="AI87" s="22" t="s">
        <v>20</v>
      </c>
      <c r="AM87" s="153" t="str">
        <f>IF(AN8= "","",AN8)</f>
        <v>6. 12. 2023</v>
      </c>
      <c r="AN87" s="153"/>
      <c r="AR87" s="25"/>
    </row>
    <row r="88" spans="1:91" s="1" customFormat="1" ht="6.9" customHeight="1">
      <c r="B88" s="25"/>
      <c r="AR88" s="25"/>
    </row>
    <row r="89" spans="1:91" s="1" customFormat="1" ht="15.15" customHeight="1">
      <c r="B89" s="25"/>
      <c r="C89" s="22" t="s">
        <v>22</v>
      </c>
      <c r="L89" s="3" t="str">
        <f>IF(E11= "","",E11)</f>
        <v>Obec Újezd u Sezemic</v>
      </c>
      <c r="AI89" s="22" t="s">
        <v>28</v>
      </c>
      <c r="AM89" s="154" t="str">
        <f>IF(E17="","",E17)</f>
        <v xml:space="preserve"> </v>
      </c>
      <c r="AN89" s="155"/>
      <c r="AO89" s="155"/>
      <c r="AP89" s="155"/>
      <c r="AR89" s="25"/>
      <c r="AS89" s="156" t="s">
        <v>52</v>
      </c>
      <c r="AT89" s="157"/>
      <c r="AU89" s="46"/>
      <c r="AV89" s="46"/>
      <c r="AW89" s="46"/>
      <c r="AX89" s="46"/>
      <c r="AY89" s="46"/>
      <c r="AZ89" s="46"/>
      <c r="BA89" s="46"/>
      <c r="BB89" s="46"/>
      <c r="BC89" s="46"/>
      <c r="BD89" s="47"/>
    </row>
    <row r="90" spans="1:91" s="1" customFormat="1" ht="15.15" customHeight="1">
      <c r="B90" s="25"/>
      <c r="C90" s="22" t="s">
        <v>26</v>
      </c>
      <c r="L90" s="3" t="str">
        <f>IF(E14="","",E14)</f>
        <v xml:space="preserve"> </v>
      </c>
      <c r="AI90" s="22" t="s">
        <v>30</v>
      </c>
      <c r="AM90" s="154" t="str">
        <f>IF(E20="","",E20)</f>
        <v xml:space="preserve"> </v>
      </c>
      <c r="AN90" s="155"/>
      <c r="AO90" s="155"/>
      <c r="AP90" s="155"/>
      <c r="AR90" s="25"/>
      <c r="AS90" s="158"/>
      <c r="AT90" s="159"/>
      <c r="BD90" s="48"/>
    </row>
    <row r="91" spans="1:91" s="1" customFormat="1" ht="10.95" customHeight="1">
      <c r="B91" s="25"/>
      <c r="AR91" s="25"/>
      <c r="AS91" s="158"/>
      <c r="AT91" s="159"/>
      <c r="BD91" s="48"/>
    </row>
    <row r="92" spans="1:91" s="1" customFormat="1" ht="29.25" customHeight="1">
      <c r="B92" s="25"/>
      <c r="C92" s="146" t="s">
        <v>53</v>
      </c>
      <c r="D92" s="147"/>
      <c r="E92" s="147"/>
      <c r="F92" s="147"/>
      <c r="G92" s="147"/>
      <c r="H92" s="49"/>
      <c r="I92" s="148" t="s">
        <v>54</v>
      </c>
      <c r="J92" s="147"/>
      <c r="K92" s="147"/>
      <c r="L92" s="147"/>
      <c r="M92" s="147"/>
      <c r="N92" s="147"/>
      <c r="O92" s="147"/>
      <c r="P92" s="147"/>
      <c r="Q92" s="147"/>
      <c r="R92" s="147"/>
      <c r="S92" s="147"/>
      <c r="T92" s="147"/>
      <c r="U92" s="147"/>
      <c r="V92" s="147"/>
      <c r="W92" s="147"/>
      <c r="X92" s="147"/>
      <c r="Y92" s="147"/>
      <c r="Z92" s="147"/>
      <c r="AA92" s="147"/>
      <c r="AB92" s="147"/>
      <c r="AC92" s="147"/>
      <c r="AD92" s="147"/>
      <c r="AE92" s="147"/>
      <c r="AF92" s="147"/>
      <c r="AG92" s="149" t="s">
        <v>55</v>
      </c>
      <c r="AH92" s="147"/>
      <c r="AI92" s="147"/>
      <c r="AJ92" s="147"/>
      <c r="AK92" s="147"/>
      <c r="AL92" s="147"/>
      <c r="AM92" s="147"/>
      <c r="AN92" s="148" t="s">
        <v>56</v>
      </c>
      <c r="AO92" s="147"/>
      <c r="AP92" s="150"/>
      <c r="AQ92" s="50" t="s">
        <v>57</v>
      </c>
      <c r="AR92" s="25"/>
      <c r="AS92" s="51" t="s">
        <v>58</v>
      </c>
      <c r="AT92" s="52" t="s">
        <v>59</v>
      </c>
      <c r="AU92" s="52" t="s">
        <v>60</v>
      </c>
      <c r="AV92" s="52" t="s">
        <v>61</v>
      </c>
      <c r="AW92" s="52" t="s">
        <v>62</v>
      </c>
      <c r="AX92" s="52" t="s">
        <v>63</v>
      </c>
      <c r="AY92" s="52" t="s">
        <v>64</v>
      </c>
      <c r="AZ92" s="52" t="s">
        <v>65</v>
      </c>
      <c r="BA92" s="52" t="s">
        <v>66</v>
      </c>
      <c r="BB92" s="52" t="s">
        <v>67</v>
      </c>
      <c r="BC92" s="52" t="s">
        <v>68</v>
      </c>
      <c r="BD92" s="53" t="s">
        <v>69</v>
      </c>
    </row>
    <row r="93" spans="1:91" s="1" customFormat="1" ht="10.95" customHeight="1">
      <c r="B93" s="25"/>
      <c r="AR93" s="25"/>
      <c r="AS93" s="5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7"/>
    </row>
    <row r="94" spans="1:91" s="5" customFormat="1" ht="32.4" customHeight="1">
      <c r="B94" s="55"/>
      <c r="C94" s="56" t="s">
        <v>70</v>
      </c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170">
        <f>ROUND(AG95,2)</f>
        <v>2140000</v>
      </c>
      <c r="AH94" s="170"/>
      <c r="AI94" s="170"/>
      <c r="AJ94" s="170"/>
      <c r="AK94" s="170"/>
      <c r="AL94" s="170"/>
      <c r="AM94" s="170"/>
      <c r="AN94" s="171">
        <f>SUM(AG94,AT94)</f>
        <v>2589400</v>
      </c>
      <c r="AO94" s="171"/>
      <c r="AP94" s="171"/>
      <c r="AQ94" s="59" t="s">
        <v>1</v>
      </c>
      <c r="AR94" s="55"/>
      <c r="AS94" s="60">
        <f>ROUND(AS95,2)</f>
        <v>0</v>
      </c>
      <c r="AT94" s="61">
        <f>ROUND(SUM(AV94:AW94),2)</f>
        <v>449400</v>
      </c>
      <c r="AU94" s="62">
        <f>ROUND(AU95,5)</f>
        <v>410.08479999999997</v>
      </c>
      <c r="AV94" s="61">
        <f>ROUND(AZ94*L29,2)</f>
        <v>449400</v>
      </c>
      <c r="AW94" s="61">
        <f>ROUND(BA94*L30,2)</f>
        <v>0</v>
      </c>
      <c r="AX94" s="61">
        <f>ROUND(BB94*L29,2)</f>
        <v>0</v>
      </c>
      <c r="AY94" s="61">
        <f>ROUND(BC94*L30,2)</f>
        <v>0</v>
      </c>
      <c r="AZ94" s="61">
        <f>ROUND(AZ95,2)</f>
        <v>2140000</v>
      </c>
      <c r="BA94" s="61">
        <f>ROUND(BA95,2)</f>
        <v>0</v>
      </c>
      <c r="BB94" s="61">
        <f>ROUND(BB95,2)</f>
        <v>0</v>
      </c>
      <c r="BC94" s="61">
        <f>ROUND(BC95,2)</f>
        <v>0</v>
      </c>
      <c r="BD94" s="63">
        <f>ROUND(BD95,2)</f>
        <v>0</v>
      </c>
      <c r="BS94" s="64" t="s">
        <v>71</v>
      </c>
      <c r="BT94" s="64" t="s">
        <v>72</v>
      </c>
      <c r="BU94" s="65" t="s">
        <v>73</v>
      </c>
      <c r="BV94" s="64" t="s">
        <v>74</v>
      </c>
      <c r="BW94" s="64" t="s">
        <v>5</v>
      </c>
      <c r="BX94" s="64" t="s">
        <v>75</v>
      </c>
      <c r="CL94" s="64" t="s">
        <v>1</v>
      </c>
    </row>
    <row r="95" spans="1:91" s="6" customFormat="1" ht="16.5" customHeight="1">
      <c r="A95" s="66" t="s">
        <v>76</v>
      </c>
      <c r="B95" s="67"/>
      <c r="C95" s="68"/>
      <c r="D95" s="169" t="s">
        <v>77</v>
      </c>
      <c r="E95" s="169"/>
      <c r="F95" s="169"/>
      <c r="G95" s="169"/>
      <c r="H95" s="169"/>
      <c r="I95" s="69"/>
      <c r="J95" s="169" t="s">
        <v>78</v>
      </c>
      <c r="K95" s="169"/>
      <c r="L95" s="169"/>
      <c r="M95" s="169"/>
      <c r="N95" s="169"/>
      <c r="O95" s="169"/>
      <c r="P95" s="169"/>
      <c r="Q95" s="169"/>
      <c r="R95" s="169"/>
      <c r="S95" s="169"/>
      <c r="T95" s="169"/>
      <c r="U95" s="169"/>
      <c r="V95" s="169"/>
      <c r="W95" s="169"/>
      <c r="X95" s="169"/>
      <c r="Y95" s="169"/>
      <c r="Z95" s="169"/>
      <c r="AA95" s="169"/>
      <c r="AB95" s="169"/>
      <c r="AC95" s="169"/>
      <c r="AD95" s="169"/>
      <c r="AE95" s="169"/>
      <c r="AF95" s="169"/>
      <c r="AG95" s="167">
        <f>'1 - Sportoviště'!J30</f>
        <v>2140000</v>
      </c>
      <c r="AH95" s="168"/>
      <c r="AI95" s="168"/>
      <c r="AJ95" s="168"/>
      <c r="AK95" s="168"/>
      <c r="AL95" s="168"/>
      <c r="AM95" s="168"/>
      <c r="AN95" s="167">
        <f>SUM(AG95,AT95)</f>
        <v>2589400</v>
      </c>
      <c r="AO95" s="168"/>
      <c r="AP95" s="168"/>
      <c r="AQ95" s="70" t="s">
        <v>79</v>
      </c>
      <c r="AR95" s="67"/>
      <c r="AS95" s="71">
        <v>0</v>
      </c>
      <c r="AT95" s="72">
        <f>ROUND(SUM(AV95:AW95),2)</f>
        <v>449400</v>
      </c>
      <c r="AU95" s="73">
        <f>'1 - Sportoviště'!P125</f>
        <v>410.08479999999997</v>
      </c>
      <c r="AV95" s="72">
        <f>'1 - Sportoviště'!J33</f>
        <v>449400</v>
      </c>
      <c r="AW95" s="72">
        <f>'1 - Sportoviště'!J34</f>
        <v>0</v>
      </c>
      <c r="AX95" s="72">
        <f>'1 - Sportoviště'!J35</f>
        <v>0</v>
      </c>
      <c r="AY95" s="72">
        <f>'1 - Sportoviště'!J36</f>
        <v>0</v>
      </c>
      <c r="AZ95" s="72">
        <f>'1 - Sportoviště'!F33</f>
        <v>2140000</v>
      </c>
      <c r="BA95" s="72">
        <f>'1 - Sportoviště'!F34</f>
        <v>0</v>
      </c>
      <c r="BB95" s="72">
        <f>'1 - Sportoviště'!F35</f>
        <v>0</v>
      </c>
      <c r="BC95" s="72">
        <f>'1 - Sportoviště'!F36</f>
        <v>0</v>
      </c>
      <c r="BD95" s="74">
        <f>'1 - Sportoviště'!F37</f>
        <v>0</v>
      </c>
      <c r="BT95" s="75" t="s">
        <v>77</v>
      </c>
      <c r="BV95" s="75" t="s">
        <v>74</v>
      </c>
      <c r="BW95" s="75" t="s">
        <v>80</v>
      </c>
      <c r="BX95" s="75" t="s">
        <v>5</v>
      </c>
      <c r="CL95" s="75" t="s">
        <v>1</v>
      </c>
      <c r="CM95" s="75" t="s">
        <v>81</v>
      </c>
    </row>
    <row r="96" spans="1:91" s="1" customFormat="1" ht="30" customHeight="1">
      <c r="B96" s="25"/>
      <c r="AR96" s="25"/>
    </row>
    <row r="97" spans="2:44" s="1" customFormat="1" ht="6.9" customHeight="1">
      <c r="B97" s="37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25"/>
    </row>
  </sheetData>
  <sheetProtection algorithmName="SHA-512" hashValue="CgRAjcG0ERAp9mldoI4Z1rad3nAo+tvoVapwI1QtLqei9U0VPjds9SUG63CYUdPBPFPKn9DIenWhl1px/+wuog==" saltValue="6/Jd8eSWEZPwAubBKJcjaw==" spinCount="100000" sheet="1" objects="1" scenarios="1" formatColumns="0" formatRows="0"/>
  <mergeCells count="40">
    <mergeCell ref="K5:AJ5"/>
    <mergeCell ref="K6:AJ6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AK31:AO31"/>
    <mergeCell ref="L31:P31"/>
    <mergeCell ref="W32:AE32"/>
    <mergeCell ref="AK32:AO32"/>
    <mergeCell ref="L32:P32"/>
    <mergeCell ref="AN95:AP95"/>
    <mergeCell ref="AG95:AM95"/>
    <mergeCell ref="D95:H95"/>
    <mergeCell ref="J95:AF95"/>
    <mergeCell ref="AG94:AM94"/>
    <mergeCell ref="AN94:AP94"/>
    <mergeCell ref="AR2:BE2"/>
    <mergeCell ref="C92:G92"/>
    <mergeCell ref="I92:AF92"/>
    <mergeCell ref="AG92:AM92"/>
    <mergeCell ref="AN92:AP92"/>
    <mergeCell ref="L85:AJ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W31:AE31"/>
  </mergeCells>
  <hyperlinks>
    <hyperlink ref="A95" location="'1 - Sportoviště'!C2" display="/" xr:uid="{00000000-0004-0000-0000-000000000000}"/>
  </hyperlinks>
  <pageMargins left="0.39374999999999999" right="0.39374999999999999" top="0.39374999999999999" bottom="0.39374999999999999" header="0" footer="0"/>
  <pageSetup paperSize="9" fitToHeight="100" orientation="portrait" blackAndWhite="1" r:id="rId1"/>
  <headerFooter>
    <oddFooter>&amp;CStrana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M194"/>
  <sheetViews>
    <sheetView showGridLines="0" topLeftCell="A156" workbookViewId="0">
      <selection activeCell="I169" sqref="I169"/>
    </sheetView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AT2" s="13" t="s">
        <v>80</v>
      </c>
    </row>
    <row r="3" spans="2:46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81</v>
      </c>
    </row>
    <row r="4" spans="2:46" ht="24.9" customHeight="1">
      <c r="B4" s="16"/>
      <c r="D4" s="17" t="s">
        <v>82</v>
      </c>
      <c r="L4" s="16"/>
      <c r="M4" s="76" t="s">
        <v>10</v>
      </c>
      <c r="AT4" s="13" t="s">
        <v>4</v>
      </c>
    </row>
    <row r="5" spans="2:46" ht="6.9" customHeight="1">
      <c r="B5" s="16"/>
      <c r="L5" s="16"/>
    </row>
    <row r="6" spans="2:46" ht="12" customHeight="1">
      <c r="B6" s="16"/>
      <c r="D6" s="22" t="s">
        <v>14</v>
      </c>
      <c r="L6" s="16"/>
    </row>
    <row r="7" spans="2:46" ht="16.5" customHeight="1">
      <c r="B7" s="16"/>
      <c r="E7" s="179" t="str">
        <f>'Rekapitulace stavby'!K6</f>
        <v>Revitalizace stávajícího hřiště</v>
      </c>
      <c r="F7" s="180"/>
      <c r="G7" s="180"/>
      <c r="H7" s="180"/>
      <c r="L7" s="16"/>
    </row>
    <row r="8" spans="2:46" s="1" customFormat="1" ht="12" customHeight="1">
      <c r="B8" s="25"/>
      <c r="D8" s="22" t="s">
        <v>83</v>
      </c>
      <c r="L8" s="25"/>
    </row>
    <row r="9" spans="2:46" s="1" customFormat="1" ht="16.5" customHeight="1">
      <c r="B9" s="25"/>
      <c r="E9" s="151" t="s">
        <v>84</v>
      </c>
      <c r="F9" s="178"/>
      <c r="G9" s="178"/>
      <c r="H9" s="178"/>
      <c r="L9" s="25"/>
    </row>
    <row r="10" spans="2:46" s="1" customFormat="1">
      <c r="B10" s="25"/>
      <c r="L10" s="25"/>
    </row>
    <row r="11" spans="2:46" s="1" customFormat="1" ht="12" customHeight="1">
      <c r="B11" s="25"/>
      <c r="D11" s="22" t="s">
        <v>16</v>
      </c>
      <c r="F11" s="20" t="s">
        <v>1</v>
      </c>
      <c r="I11" s="22" t="s">
        <v>17</v>
      </c>
      <c r="J11" s="20" t="s">
        <v>1</v>
      </c>
      <c r="L11" s="25"/>
    </row>
    <row r="12" spans="2:46" s="1" customFormat="1" ht="12" customHeight="1">
      <c r="B12" s="25"/>
      <c r="D12" s="22" t="s">
        <v>18</v>
      </c>
      <c r="F12" s="20" t="s">
        <v>19</v>
      </c>
      <c r="I12" s="22" t="s">
        <v>20</v>
      </c>
      <c r="J12" s="45" t="str">
        <f>'Rekapitulace stavby'!AN8</f>
        <v>6. 12. 2023</v>
      </c>
      <c r="L12" s="25"/>
    </row>
    <row r="13" spans="2:46" s="1" customFormat="1" ht="10.95" customHeight="1">
      <c r="B13" s="25"/>
      <c r="L13" s="25"/>
    </row>
    <row r="14" spans="2:46" s="1" customFormat="1" ht="12" customHeight="1">
      <c r="B14" s="25"/>
      <c r="D14" s="22" t="s">
        <v>22</v>
      </c>
      <c r="I14" s="22" t="s">
        <v>23</v>
      </c>
      <c r="J14" s="20" t="s">
        <v>1</v>
      </c>
      <c r="L14" s="25"/>
    </row>
    <row r="15" spans="2:46" s="1" customFormat="1" ht="18" customHeight="1">
      <c r="B15" s="25"/>
      <c r="E15" s="20" t="s">
        <v>24</v>
      </c>
      <c r="I15" s="22" t="s">
        <v>25</v>
      </c>
      <c r="J15" s="20" t="s">
        <v>1</v>
      </c>
      <c r="L15" s="25"/>
    </row>
    <row r="16" spans="2:46" s="1" customFormat="1" ht="6.9" customHeight="1">
      <c r="B16" s="25"/>
      <c r="L16" s="25"/>
    </row>
    <row r="17" spans="2:12" s="1" customFormat="1" ht="12" customHeight="1">
      <c r="B17" s="25"/>
      <c r="D17" s="22" t="s">
        <v>26</v>
      </c>
      <c r="I17" s="22" t="s">
        <v>23</v>
      </c>
      <c r="J17" s="20" t="str">
        <f>'Rekapitulace stavby'!AN13</f>
        <v/>
      </c>
      <c r="L17" s="25"/>
    </row>
    <row r="18" spans="2:12" s="1" customFormat="1" ht="18" customHeight="1">
      <c r="B18" s="25"/>
      <c r="E18" s="172" t="str">
        <f>'Rekapitulace stavby'!E14</f>
        <v xml:space="preserve"> </v>
      </c>
      <c r="F18" s="172"/>
      <c r="G18" s="172"/>
      <c r="H18" s="172"/>
      <c r="I18" s="22" t="s">
        <v>25</v>
      </c>
      <c r="J18" s="20" t="str">
        <f>'Rekapitulace stavby'!AN14</f>
        <v/>
      </c>
      <c r="L18" s="25"/>
    </row>
    <row r="19" spans="2:12" s="1" customFormat="1" ht="6.9" customHeight="1">
      <c r="B19" s="25"/>
      <c r="L19" s="25"/>
    </row>
    <row r="20" spans="2:12" s="1" customFormat="1" ht="12" customHeight="1">
      <c r="B20" s="25"/>
      <c r="D20" s="22" t="s">
        <v>28</v>
      </c>
      <c r="I20" s="22" t="s">
        <v>23</v>
      </c>
      <c r="J20" s="20" t="str">
        <f>IF('Rekapitulace stavby'!AN16="","",'Rekapitulace stavby'!AN16)</f>
        <v/>
      </c>
      <c r="L20" s="25"/>
    </row>
    <row r="21" spans="2:12" s="1" customFormat="1" ht="18" customHeight="1">
      <c r="B21" s="25"/>
      <c r="E21" s="20" t="str">
        <f>IF('Rekapitulace stavby'!E17="","",'Rekapitulace stavby'!E17)</f>
        <v xml:space="preserve"> </v>
      </c>
      <c r="I21" s="22" t="s">
        <v>25</v>
      </c>
      <c r="J21" s="20" t="str">
        <f>IF('Rekapitulace stavby'!AN17="","",'Rekapitulace stavby'!AN17)</f>
        <v/>
      </c>
      <c r="L21" s="25"/>
    </row>
    <row r="22" spans="2:12" s="1" customFormat="1" ht="6.9" customHeight="1">
      <c r="B22" s="25"/>
      <c r="L22" s="25"/>
    </row>
    <row r="23" spans="2:12" s="1" customFormat="1" ht="12" customHeight="1">
      <c r="B23" s="25"/>
      <c r="D23" s="22" t="s">
        <v>30</v>
      </c>
      <c r="I23" s="22" t="s">
        <v>23</v>
      </c>
      <c r="J23" s="20" t="str">
        <f>IF('Rekapitulace stavby'!AN19="","",'Rekapitulace stavby'!AN19)</f>
        <v/>
      </c>
      <c r="L23" s="25"/>
    </row>
    <row r="24" spans="2:12" s="1" customFormat="1" ht="18" customHeight="1">
      <c r="B24" s="25"/>
      <c r="E24" s="20" t="str">
        <f>IF('Rekapitulace stavby'!E20="","",'Rekapitulace stavby'!E20)</f>
        <v xml:space="preserve"> </v>
      </c>
      <c r="I24" s="22" t="s">
        <v>25</v>
      </c>
      <c r="J24" s="20" t="str">
        <f>IF('Rekapitulace stavby'!AN20="","",'Rekapitulace stavby'!AN20)</f>
        <v/>
      </c>
      <c r="L24" s="25"/>
    </row>
    <row r="25" spans="2:12" s="1" customFormat="1" ht="6.9" customHeight="1">
      <c r="B25" s="25"/>
      <c r="L25" s="25"/>
    </row>
    <row r="26" spans="2:12" s="1" customFormat="1" ht="12" customHeight="1">
      <c r="B26" s="25"/>
      <c r="D26" s="22" t="s">
        <v>31</v>
      </c>
      <c r="L26" s="25"/>
    </row>
    <row r="27" spans="2:12" s="7" customFormat="1" ht="16.5" customHeight="1">
      <c r="B27" s="77"/>
      <c r="E27" s="174" t="s">
        <v>1</v>
      </c>
      <c r="F27" s="174"/>
      <c r="G27" s="174"/>
      <c r="H27" s="174"/>
      <c r="L27" s="77"/>
    </row>
    <row r="28" spans="2:12" s="1" customFormat="1" ht="6.9" customHeight="1">
      <c r="B28" s="25"/>
      <c r="L28" s="25"/>
    </row>
    <row r="29" spans="2:12" s="1" customFormat="1" ht="6.9" customHeight="1">
      <c r="B29" s="25"/>
      <c r="D29" s="46"/>
      <c r="E29" s="46"/>
      <c r="F29" s="46"/>
      <c r="G29" s="46"/>
      <c r="H29" s="46"/>
      <c r="I29" s="46"/>
      <c r="J29" s="46"/>
      <c r="K29" s="46"/>
      <c r="L29" s="25"/>
    </row>
    <row r="30" spans="2:12" s="1" customFormat="1" ht="25.35" customHeight="1">
      <c r="B30" s="25"/>
      <c r="D30" s="134" t="s">
        <v>32</v>
      </c>
      <c r="J30" s="58">
        <f>ROUND(J125, 2)</f>
        <v>2140000</v>
      </c>
      <c r="L30" s="25"/>
    </row>
    <row r="31" spans="2:12" s="1" customFormat="1" ht="6.9" customHeight="1">
      <c r="B31" s="25"/>
      <c r="D31" s="46"/>
      <c r="E31" s="46"/>
      <c r="F31" s="46"/>
      <c r="G31" s="46"/>
      <c r="H31" s="46"/>
      <c r="I31" s="46"/>
      <c r="J31" s="46"/>
      <c r="K31" s="46"/>
      <c r="L31" s="25"/>
    </row>
    <row r="32" spans="2:12" s="1" customFormat="1" ht="14.4" customHeight="1">
      <c r="B32" s="25"/>
      <c r="F32" s="28" t="s">
        <v>34</v>
      </c>
      <c r="I32" s="28" t="s">
        <v>33</v>
      </c>
      <c r="J32" s="28" t="s">
        <v>35</v>
      </c>
      <c r="L32" s="25"/>
    </row>
    <row r="33" spans="2:12" s="1" customFormat="1" ht="14.4" customHeight="1">
      <c r="B33" s="25"/>
      <c r="D33" s="135" t="s">
        <v>36</v>
      </c>
      <c r="E33" s="22" t="s">
        <v>37</v>
      </c>
      <c r="F33" s="136">
        <f>ROUND((SUM(BE125:BE193)),  2)</f>
        <v>2140000</v>
      </c>
      <c r="I33" s="143">
        <v>0.21</v>
      </c>
      <c r="J33" s="136">
        <f>ROUND(((SUM(BE125:BE193))*I33),  2)</f>
        <v>449400</v>
      </c>
      <c r="L33" s="25"/>
    </row>
    <row r="34" spans="2:12" s="1" customFormat="1" ht="14.4" customHeight="1">
      <c r="B34" s="25"/>
      <c r="E34" s="22" t="s">
        <v>38</v>
      </c>
      <c r="F34" s="136">
        <f>ROUND((SUM(BF125:BF193)),  2)</f>
        <v>0</v>
      </c>
      <c r="I34" s="143">
        <v>0.15</v>
      </c>
      <c r="J34" s="136">
        <f>ROUND(((SUM(BF125:BF193))*I34),  2)</f>
        <v>0</v>
      </c>
      <c r="L34" s="25"/>
    </row>
    <row r="35" spans="2:12" s="1" customFormat="1" ht="14.4" hidden="1" customHeight="1">
      <c r="B35" s="25"/>
      <c r="E35" s="22" t="s">
        <v>39</v>
      </c>
      <c r="F35" s="136">
        <f>ROUND((SUM(BG125:BG193)),  2)</f>
        <v>0</v>
      </c>
      <c r="I35" s="143">
        <v>0.21</v>
      </c>
      <c r="J35" s="136">
        <f>0</f>
        <v>0</v>
      </c>
      <c r="L35" s="25"/>
    </row>
    <row r="36" spans="2:12" s="1" customFormat="1" ht="14.4" hidden="1" customHeight="1">
      <c r="B36" s="25"/>
      <c r="E36" s="22" t="s">
        <v>40</v>
      </c>
      <c r="F36" s="136">
        <f>ROUND((SUM(BH125:BH193)),  2)</f>
        <v>0</v>
      </c>
      <c r="I36" s="143">
        <v>0.15</v>
      </c>
      <c r="J36" s="136">
        <f>0</f>
        <v>0</v>
      </c>
      <c r="L36" s="25"/>
    </row>
    <row r="37" spans="2:12" s="1" customFormat="1" ht="14.4" hidden="1" customHeight="1">
      <c r="B37" s="25"/>
      <c r="E37" s="22" t="s">
        <v>41</v>
      </c>
      <c r="F37" s="136">
        <f>ROUND((SUM(BI125:BI193)),  2)</f>
        <v>0</v>
      </c>
      <c r="I37" s="143">
        <v>0</v>
      </c>
      <c r="J37" s="136">
        <f>0</f>
        <v>0</v>
      </c>
      <c r="L37" s="25"/>
    </row>
    <row r="38" spans="2:12" s="1" customFormat="1" ht="6.9" customHeight="1">
      <c r="B38" s="25"/>
      <c r="L38" s="25"/>
    </row>
    <row r="39" spans="2:12" s="1" customFormat="1" ht="25.35" customHeight="1">
      <c r="B39" s="25"/>
      <c r="C39" s="80"/>
      <c r="D39" s="137" t="s">
        <v>42</v>
      </c>
      <c r="E39" s="49"/>
      <c r="F39" s="49"/>
      <c r="G39" s="138" t="s">
        <v>43</v>
      </c>
      <c r="H39" s="139" t="s">
        <v>44</v>
      </c>
      <c r="I39" s="49"/>
      <c r="J39" s="140">
        <f>SUM(J30:J37)</f>
        <v>2589400</v>
      </c>
      <c r="K39" s="78"/>
      <c r="L39" s="25"/>
    </row>
    <row r="40" spans="2:12" s="1" customFormat="1" ht="14.4" customHeight="1">
      <c r="B40" s="25"/>
      <c r="L40" s="25"/>
    </row>
    <row r="41" spans="2:12" ht="14.4" customHeight="1">
      <c r="B41" s="16"/>
      <c r="L41" s="16"/>
    </row>
    <row r="42" spans="2:12" ht="14.4" customHeight="1">
      <c r="B42" s="16"/>
      <c r="L42" s="16"/>
    </row>
    <row r="43" spans="2:12" ht="14.4" customHeight="1">
      <c r="B43" s="16"/>
      <c r="L43" s="16"/>
    </row>
    <row r="44" spans="2:12" ht="14.4" customHeight="1">
      <c r="B44" s="16"/>
      <c r="L44" s="16"/>
    </row>
    <row r="45" spans="2:12" ht="14.4" customHeight="1">
      <c r="B45" s="16"/>
      <c r="L45" s="16"/>
    </row>
    <row r="46" spans="2:12" ht="14.4" customHeight="1">
      <c r="B46" s="16"/>
      <c r="L46" s="16"/>
    </row>
    <row r="47" spans="2:12" ht="14.4" customHeight="1">
      <c r="B47" s="16"/>
      <c r="L47" s="16"/>
    </row>
    <row r="48" spans="2:12" ht="14.4" customHeight="1">
      <c r="B48" s="16"/>
      <c r="L48" s="16"/>
    </row>
    <row r="49" spans="2:12" ht="14.4" customHeight="1">
      <c r="B49" s="16"/>
      <c r="L49" s="16"/>
    </row>
    <row r="50" spans="2:12" s="1" customFormat="1" ht="14.4" customHeight="1">
      <c r="B50" s="25"/>
      <c r="D50" s="34" t="s">
        <v>45</v>
      </c>
      <c r="E50" s="35"/>
      <c r="F50" s="35"/>
      <c r="G50" s="34" t="s">
        <v>46</v>
      </c>
      <c r="H50" s="35"/>
      <c r="I50" s="35"/>
      <c r="J50" s="35"/>
      <c r="K50" s="35"/>
      <c r="L50" s="25"/>
    </row>
    <row r="51" spans="2:12">
      <c r="B51" s="16"/>
      <c r="L51" s="16"/>
    </row>
    <row r="52" spans="2:12">
      <c r="B52" s="16"/>
      <c r="L52" s="16"/>
    </row>
    <row r="53" spans="2:12">
      <c r="B53" s="16"/>
      <c r="L53" s="16"/>
    </row>
    <row r="54" spans="2:12">
      <c r="B54" s="16"/>
      <c r="L54" s="16"/>
    </row>
    <row r="55" spans="2:12">
      <c r="B55" s="16"/>
      <c r="L55" s="16"/>
    </row>
    <row r="56" spans="2:12">
      <c r="B56" s="16"/>
      <c r="L56" s="16"/>
    </row>
    <row r="57" spans="2:12">
      <c r="B57" s="16"/>
      <c r="L57" s="16"/>
    </row>
    <row r="58" spans="2:12">
      <c r="B58" s="16"/>
      <c r="L58" s="16"/>
    </row>
    <row r="59" spans="2:12">
      <c r="B59" s="16"/>
      <c r="L59" s="16"/>
    </row>
    <row r="60" spans="2:12">
      <c r="B60" s="16"/>
      <c r="L60" s="16"/>
    </row>
    <row r="61" spans="2:12" s="1" customFormat="1" ht="13.2">
      <c r="B61" s="25"/>
      <c r="D61" s="36" t="s">
        <v>47</v>
      </c>
      <c r="E61" s="27"/>
      <c r="F61" s="141" t="s">
        <v>48</v>
      </c>
      <c r="G61" s="36" t="s">
        <v>47</v>
      </c>
      <c r="H61" s="27"/>
      <c r="I61" s="27"/>
      <c r="J61" s="142" t="s">
        <v>48</v>
      </c>
      <c r="K61" s="27"/>
      <c r="L61" s="25"/>
    </row>
    <row r="62" spans="2:12">
      <c r="B62" s="16"/>
      <c r="L62" s="16"/>
    </row>
    <row r="63" spans="2:12">
      <c r="B63" s="16"/>
      <c r="L63" s="16"/>
    </row>
    <row r="64" spans="2:12">
      <c r="B64" s="16"/>
      <c r="L64" s="16"/>
    </row>
    <row r="65" spans="2:12" s="1" customFormat="1" ht="13.2">
      <c r="B65" s="25"/>
      <c r="D65" s="34" t="s">
        <v>49</v>
      </c>
      <c r="E65" s="35"/>
      <c r="F65" s="35"/>
      <c r="G65" s="34" t="s">
        <v>50</v>
      </c>
      <c r="H65" s="35"/>
      <c r="I65" s="35"/>
      <c r="J65" s="35"/>
      <c r="K65" s="35"/>
      <c r="L65" s="25"/>
    </row>
    <row r="66" spans="2:12">
      <c r="B66" s="16"/>
      <c r="L66" s="16"/>
    </row>
    <row r="67" spans="2:12">
      <c r="B67" s="16"/>
      <c r="L67" s="16"/>
    </row>
    <row r="68" spans="2:12">
      <c r="B68" s="16"/>
      <c r="L68" s="16"/>
    </row>
    <row r="69" spans="2:12">
      <c r="B69" s="16"/>
      <c r="L69" s="16"/>
    </row>
    <row r="70" spans="2:12">
      <c r="B70" s="16"/>
      <c r="L70" s="16"/>
    </row>
    <row r="71" spans="2:12">
      <c r="B71" s="16"/>
      <c r="L71" s="16"/>
    </row>
    <row r="72" spans="2:12">
      <c r="B72" s="16"/>
      <c r="L72" s="16"/>
    </row>
    <row r="73" spans="2:12">
      <c r="B73" s="16"/>
      <c r="L73" s="16"/>
    </row>
    <row r="74" spans="2:12">
      <c r="B74" s="16"/>
      <c r="L74" s="16"/>
    </row>
    <row r="75" spans="2:12">
      <c r="B75" s="16"/>
      <c r="L75" s="16"/>
    </row>
    <row r="76" spans="2:12" s="1" customFormat="1" ht="13.2">
      <c r="B76" s="25"/>
      <c r="D76" s="36" t="s">
        <v>47</v>
      </c>
      <c r="E76" s="27"/>
      <c r="F76" s="141" t="s">
        <v>48</v>
      </c>
      <c r="G76" s="36" t="s">
        <v>47</v>
      </c>
      <c r="H76" s="27"/>
      <c r="I76" s="27"/>
      <c r="J76" s="142" t="s">
        <v>48</v>
      </c>
      <c r="K76" s="27"/>
      <c r="L76" s="25"/>
    </row>
    <row r="77" spans="2:12" s="1" customFormat="1" ht="14.4" customHeight="1">
      <c r="B77" s="37"/>
      <c r="C77" s="38"/>
      <c r="D77" s="38"/>
      <c r="E77" s="38"/>
      <c r="F77" s="38"/>
      <c r="G77" s="38"/>
      <c r="H77" s="38"/>
      <c r="I77" s="38"/>
      <c r="J77" s="38"/>
      <c r="K77" s="38"/>
      <c r="L77" s="25"/>
    </row>
    <row r="81" spans="2:47" s="1" customFormat="1" ht="6.9" customHeight="1">
      <c r="B81" s="39"/>
      <c r="C81" s="40"/>
      <c r="D81" s="40"/>
      <c r="E81" s="40"/>
      <c r="F81" s="40"/>
      <c r="G81" s="40"/>
      <c r="H81" s="40"/>
      <c r="I81" s="40"/>
      <c r="J81" s="40"/>
      <c r="K81" s="40"/>
      <c r="L81" s="25"/>
    </row>
    <row r="82" spans="2:47" s="1" customFormat="1" ht="24.9" customHeight="1">
      <c r="B82" s="25"/>
      <c r="C82" s="17" t="s">
        <v>85</v>
      </c>
      <c r="L82" s="25"/>
    </row>
    <row r="83" spans="2:47" s="1" customFormat="1" ht="6.9" customHeight="1">
      <c r="B83" s="25"/>
      <c r="L83" s="25"/>
    </row>
    <row r="84" spans="2:47" s="1" customFormat="1" ht="12" customHeight="1">
      <c r="B84" s="25"/>
      <c r="C84" s="22" t="s">
        <v>14</v>
      </c>
      <c r="L84" s="25"/>
    </row>
    <row r="85" spans="2:47" s="1" customFormat="1" ht="16.5" customHeight="1">
      <c r="B85" s="25"/>
      <c r="E85" s="179" t="str">
        <f>E7</f>
        <v>Revitalizace stávajícího hřiště</v>
      </c>
      <c r="F85" s="180"/>
      <c r="G85" s="180"/>
      <c r="H85" s="180"/>
      <c r="L85" s="25"/>
    </row>
    <row r="86" spans="2:47" s="1" customFormat="1" ht="12" customHeight="1">
      <c r="B86" s="25"/>
      <c r="C86" s="22" t="s">
        <v>83</v>
      </c>
      <c r="L86" s="25"/>
    </row>
    <row r="87" spans="2:47" s="1" customFormat="1" ht="16.5" customHeight="1">
      <c r="B87" s="25"/>
      <c r="E87" s="151" t="str">
        <f>E9</f>
        <v>1 - Sportoviště</v>
      </c>
      <c r="F87" s="178"/>
      <c r="G87" s="178"/>
      <c r="H87" s="178"/>
      <c r="L87" s="25"/>
    </row>
    <row r="88" spans="2:47" s="1" customFormat="1" ht="6.9" customHeight="1">
      <c r="B88" s="25"/>
      <c r="L88" s="25"/>
    </row>
    <row r="89" spans="2:47" s="1" customFormat="1" ht="12" customHeight="1">
      <c r="B89" s="25"/>
      <c r="C89" s="22" t="s">
        <v>18</v>
      </c>
      <c r="F89" s="20" t="str">
        <f>F12</f>
        <v>Újezd u Sezemic</v>
      </c>
      <c r="I89" s="22" t="s">
        <v>20</v>
      </c>
      <c r="J89" s="45" t="str">
        <f>IF(J12="","",J12)</f>
        <v>6. 12. 2023</v>
      </c>
      <c r="L89" s="25"/>
    </row>
    <row r="90" spans="2:47" s="1" customFormat="1" ht="6.9" customHeight="1">
      <c r="B90" s="25"/>
      <c r="L90" s="25"/>
    </row>
    <row r="91" spans="2:47" s="1" customFormat="1" ht="15.15" customHeight="1">
      <c r="B91" s="25"/>
      <c r="C91" s="22" t="s">
        <v>22</v>
      </c>
      <c r="F91" s="20" t="str">
        <f>E15</f>
        <v>Obec Újezd u Sezemic</v>
      </c>
      <c r="I91" s="22" t="s">
        <v>28</v>
      </c>
      <c r="J91" s="23" t="str">
        <f>E21</f>
        <v xml:space="preserve"> </v>
      </c>
      <c r="L91" s="25"/>
    </row>
    <row r="92" spans="2:47" s="1" customFormat="1" ht="15.15" customHeight="1">
      <c r="B92" s="25"/>
      <c r="C92" s="22" t="s">
        <v>26</v>
      </c>
      <c r="F92" s="20" t="str">
        <f>IF(E18="","",E18)</f>
        <v xml:space="preserve"> </v>
      </c>
      <c r="I92" s="22" t="s">
        <v>30</v>
      </c>
      <c r="J92" s="23" t="str">
        <f>E24</f>
        <v xml:space="preserve"> </v>
      </c>
      <c r="L92" s="25"/>
    </row>
    <row r="93" spans="2:47" s="1" customFormat="1" ht="10.35" customHeight="1">
      <c r="B93" s="25"/>
      <c r="L93" s="25"/>
    </row>
    <row r="94" spans="2:47" s="1" customFormat="1" ht="29.25" customHeight="1">
      <c r="B94" s="25"/>
      <c r="C94" s="79" t="s">
        <v>86</v>
      </c>
      <c r="D94" s="80"/>
      <c r="E94" s="80"/>
      <c r="F94" s="80"/>
      <c r="G94" s="80"/>
      <c r="H94" s="80"/>
      <c r="I94" s="80"/>
      <c r="J94" s="81" t="s">
        <v>87</v>
      </c>
      <c r="K94" s="80"/>
      <c r="L94" s="25"/>
    </row>
    <row r="95" spans="2:47" s="1" customFormat="1" ht="10.35" customHeight="1">
      <c r="B95" s="25"/>
      <c r="L95" s="25"/>
    </row>
    <row r="96" spans="2:47" s="1" customFormat="1" ht="22.95" customHeight="1">
      <c r="B96" s="25"/>
      <c r="C96" s="82" t="s">
        <v>88</v>
      </c>
      <c r="J96" s="58">
        <f>J125</f>
        <v>2140000</v>
      </c>
      <c r="L96" s="25"/>
      <c r="AU96" s="13" t="s">
        <v>89</v>
      </c>
    </row>
    <row r="97" spans="2:12" s="8" customFormat="1" ht="24.9" customHeight="1">
      <c r="B97" s="83"/>
      <c r="D97" s="84" t="s">
        <v>90</v>
      </c>
      <c r="E97" s="85"/>
      <c r="F97" s="85"/>
      <c r="G97" s="85"/>
      <c r="H97" s="85"/>
      <c r="I97" s="85"/>
      <c r="J97" s="86">
        <f>J126</f>
        <v>2091500</v>
      </c>
      <c r="L97" s="83"/>
    </row>
    <row r="98" spans="2:12" s="9" customFormat="1" ht="19.95" customHeight="1">
      <c r="B98" s="87"/>
      <c r="D98" s="88" t="s">
        <v>91</v>
      </c>
      <c r="E98" s="89"/>
      <c r="F98" s="89"/>
      <c r="G98" s="89"/>
      <c r="H98" s="89"/>
      <c r="I98" s="89"/>
      <c r="J98" s="90">
        <f>J127</f>
        <v>319640</v>
      </c>
      <c r="L98" s="87"/>
    </row>
    <row r="99" spans="2:12" s="9" customFormat="1" ht="19.95" customHeight="1">
      <c r="B99" s="87"/>
      <c r="D99" s="88" t="s">
        <v>92</v>
      </c>
      <c r="E99" s="89"/>
      <c r="F99" s="89"/>
      <c r="G99" s="89"/>
      <c r="H99" s="89"/>
      <c r="I99" s="89"/>
      <c r="J99" s="90">
        <f>J137</f>
        <v>155680</v>
      </c>
      <c r="L99" s="87"/>
    </row>
    <row r="100" spans="2:12" s="9" customFormat="1" ht="19.95" customHeight="1">
      <c r="B100" s="87"/>
      <c r="D100" s="88" t="s">
        <v>93</v>
      </c>
      <c r="E100" s="89"/>
      <c r="F100" s="89"/>
      <c r="G100" s="89"/>
      <c r="H100" s="89"/>
      <c r="I100" s="89"/>
      <c r="J100" s="90">
        <f>J145</f>
        <v>279680</v>
      </c>
      <c r="L100" s="87"/>
    </row>
    <row r="101" spans="2:12" s="9" customFormat="1" ht="19.95" customHeight="1">
      <c r="B101" s="87"/>
      <c r="D101" s="88" t="s">
        <v>94</v>
      </c>
      <c r="E101" s="89"/>
      <c r="F101" s="89"/>
      <c r="G101" s="89"/>
      <c r="H101" s="89"/>
      <c r="I101" s="89"/>
      <c r="J101" s="90">
        <f>J154</f>
        <v>1059984</v>
      </c>
      <c r="L101" s="87"/>
    </row>
    <row r="102" spans="2:12" s="9" customFormat="1" ht="19.95" customHeight="1">
      <c r="B102" s="87"/>
      <c r="D102" s="88" t="s">
        <v>95</v>
      </c>
      <c r="E102" s="89"/>
      <c r="F102" s="89"/>
      <c r="G102" s="89"/>
      <c r="H102" s="89"/>
      <c r="I102" s="89"/>
      <c r="J102" s="90">
        <f>J167</f>
        <v>195916</v>
      </c>
      <c r="L102" s="87"/>
    </row>
    <row r="103" spans="2:12" s="9" customFormat="1" ht="19.95" customHeight="1">
      <c r="B103" s="87"/>
      <c r="D103" s="88" t="s">
        <v>96</v>
      </c>
      <c r="E103" s="89"/>
      <c r="F103" s="89"/>
      <c r="G103" s="89"/>
      <c r="H103" s="89"/>
      <c r="I103" s="89"/>
      <c r="J103" s="90">
        <f>J177</f>
        <v>48600</v>
      </c>
      <c r="L103" s="87"/>
    </row>
    <row r="104" spans="2:12" s="9" customFormat="1" ht="19.95" customHeight="1">
      <c r="B104" s="87"/>
      <c r="D104" s="88" t="s">
        <v>97</v>
      </c>
      <c r="E104" s="89"/>
      <c r="F104" s="89"/>
      <c r="G104" s="89"/>
      <c r="H104" s="89"/>
      <c r="I104" s="89"/>
      <c r="J104" s="90">
        <f>J181</f>
        <v>32000</v>
      </c>
      <c r="L104" s="87"/>
    </row>
    <row r="105" spans="2:12" s="8" customFormat="1" ht="24.9" customHeight="1">
      <c r="B105" s="83"/>
      <c r="D105" s="84" t="s">
        <v>98</v>
      </c>
      <c r="E105" s="85"/>
      <c r="F105" s="85"/>
      <c r="G105" s="85"/>
      <c r="H105" s="85"/>
      <c r="I105" s="85"/>
      <c r="J105" s="86">
        <f>J185</f>
        <v>48500</v>
      </c>
      <c r="L105" s="83"/>
    </row>
    <row r="106" spans="2:12" s="1" customFormat="1" ht="21.75" customHeight="1">
      <c r="B106" s="25"/>
      <c r="L106" s="25"/>
    </row>
    <row r="107" spans="2:12" s="1" customFormat="1" ht="6.9" customHeight="1">
      <c r="B107" s="37"/>
      <c r="C107" s="38"/>
      <c r="D107" s="38"/>
      <c r="E107" s="38"/>
      <c r="F107" s="38"/>
      <c r="G107" s="38"/>
      <c r="H107" s="38"/>
      <c r="I107" s="38"/>
      <c r="J107" s="38"/>
      <c r="K107" s="38"/>
      <c r="L107" s="25"/>
    </row>
    <row r="111" spans="2:12" s="1" customFormat="1" ht="6.9" customHeight="1">
      <c r="B111" s="39"/>
      <c r="C111" s="40"/>
      <c r="D111" s="40"/>
      <c r="E111" s="40"/>
      <c r="F111" s="40"/>
      <c r="G111" s="40"/>
      <c r="H111" s="40"/>
      <c r="I111" s="40"/>
      <c r="J111" s="40"/>
      <c r="K111" s="40"/>
      <c r="L111" s="25"/>
    </row>
    <row r="112" spans="2:12" s="1" customFormat="1" ht="24.9" customHeight="1">
      <c r="B112" s="25"/>
      <c r="C112" s="17" t="s">
        <v>99</v>
      </c>
      <c r="L112" s="25"/>
    </row>
    <row r="113" spans="2:65" s="1" customFormat="1" ht="6.9" customHeight="1">
      <c r="B113" s="25"/>
      <c r="L113" s="25"/>
    </row>
    <row r="114" spans="2:65" s="1" customFormat="1" ht="12" customHeight="1">
      <c r="B114" s="25"/>
      <c r="C114" s="22" t="s">
        <v>14</v>
      </c>
      <c r="L114" s="25"/>
    </row>
    <row r="115" spans="2:65" s="1" customFormat="1" ht="16.5" customHeight="1">
      <c r="B115" s="25"/>
      <c r="E115" s="179" t="str">
        <f>E7</f>
        <v>Revitalizace stávajícího hřiště</v>
      </c>
      <c r="F115" s="180"/>
      <c r="G115" s="180"/>
      <c r="H115" s="180"/>
      <c r="L115" s="25"/>
    </row>
    <row r="116" spans="2:65" s="1" customFormat="1" ht="12" customHeight="1">
      <c r="B116" s="25"/>
      <c r="C116" s="22" t="s">
        <v>83</v>
      </c>
      <c r="L116" s="25"/>
    </row>
    <row r="117" spans="2:65" s="1" customFormat="1" ht="16.5" customHeight="1">
      <c r="B117" s="25"/>
      <c r="E117" s="151" t="str">
        <f>E9</f>
        <v>1 - Sportoviště</v>
      </c>
      <c r="F117" s="178"/>
      <c r="G117" s="178"/>
      <c r="H117" s="178"/>
      <c r="L117" s="25"/>
    </row>
    <row r="118" spans="2:65" s="1" customFormat="1" ht="6.9" customHeight="1">
      <c r="B118" s="25"/>
      <c r="L118" s="25"/>
    </row>
    <row r="119" spans="2:65" s="1" customFormat="1" ht="12" customHeight="1">
      <c r="B119" s="25"/>
      <c r="C119" s="22" t="s">
        <v>18</v>
      </c>
      <c r="F119" s="20" t="str">
        <f>F12</f>
        <v>Újezd u Sezemic</v>
      </c>
      <c r="I119" s="22" t="s">
        <v>20</v>
      </c>
      <c r="J119" s="45" t="str">
        <f>IF(J12="","",J12)</f>
        <v>6. 12. 2023</v>
      </c>
      <c r="L119" s="25"/>
    </row>
    <row r="120" spans="2:65" s="1" customFormat="1" ht="6.9" customHeight="1">
      <c r="B120" s="25"/>
      <c r="L120" s="25"/>
    </row>
    <row r="121" spans="2:65" s="1" customFormat="1" ht="15.15" customHeight="1">
      <c r="B121" s="25"/>
      <c r="C121" s="22" t="s">
        <v>22</v>
      </c>
      <c r="F121" s="20" t="str">
        <f>E15</f>
        <v>Obec Újezd u Sezemic</v>
      </c>
      <c r="I121" s="22" t="s">
        <v>28</v>
      </c>
      <c r="J121" s="23" t="str">
        <f>E21</f>
        <v xml:space="preserve"> </v>
      </c>
      <c r="L121" s="25"/>
    </row>
    <row r="122" spans="2:65" s="1" customFormat="1" ht="15.15" customHeight="1">
      <c r="B122" s="25"/>
      <c r="C122" s="22" t="s">
        <v>26</v>
      </c>
      <c r="F122" s="20" t="str">
        <f>IF(E18="","",E18)</f>
        <v xml:space="preserve"> </v>
      </c>
      <c r="I122" s="22" t="s">
        <v>30</v>
      </c>
      <c r="J122" s="23" t="str">
        <f>E24</f>
        <v xml:space="preserve"> </v>
      </c>
      <c r="L122" s="25"/>
    </row>
    <row r="123" spans="2:65" s="1" customFormat="1" ht="10.35" customHeight="1">
      <c r="B123" s="25"/>
      <c r="L123" s="25"/>
    </row>
    <row r="124" spans="2:65" s="10" customFormat="1" ht="29.25" customHeight="1">
      <c r="B124" s="91"/>
      <c r="C124" s="92" t="s">
        <v>100</v>
      </c>
      <c r="D124" s="93" t="s">
        <v>57</v>
      </c>
      <c r="E124" s="93" t="s">
        <v>53</v>
      </c>
      <c r="F124" s="93" t="s">
        <v>54</v>
      </c>
      <c r="G124" s="93" t="s">
        <v>101</v>
      </c>
      <c r="H124" s="93" t="s">
        <v>102</v>
      </c>
      <c r="I124" s="93" t="s">
        <v>103</v>
      </c>
      <c r="J124" s="94" t="s">
        <v>87</v>
      </c>
      <c r="K124" s="95" t="s">
        <v>104</v>
      </c>
      <c r="L124" s="91"/>
      <c r="M124" s="51" t="s">
        <v>1</v>
      </c>
      <c r="N124" s="52" t="s">
        <v>36</v>
      </c>
      <c r="O124" s="52" t="s">
        <v>105</v>
      </c>
      <c r="P124" s="52" t="s">
        <v>106</v>
      </c>
      <c r="Q124" s="52" t="s">
        <v>107</v>
      </c>
      <c r="R124" s="52" t="s">
        <v>108</v>
      </c>
      <c r="S124" s="52" t="s">
        <v>109</v>
      </c>
      <c r="T124" s="53" t="s">
        <v>110</v>
      </c>
    </row>
    <row r="125" spans="2:65" s="1" customFormat="1" ht="22.95" customHeight="1">
      <c r="B125" s="25"/>
      <c r="C125" s="56" t="s">
        <v>111</v>
      </c>
      <c r="J125" s="96">
        <f>BK125</f>
        <v>2140000</v>
      </c>
      <c r="L125" s="25"/>
      <c r="M125" s="54"/>
      <c r="N125" s="46"/>
      <c r="O125" s="46"/>
      <c r="P125" s="97">
        <f>P126+P185</f>
        <v>410.08479999999997</v>
      </c>
      <c r="Q125" s="46"/>
      <c r="R125" s="97">
        <f>R126+R185</f>
        <v>73.312196</v>
      </c>
      <c r="S125" s="46"/>
      <c r="T125" s="98">
        <f>T126+T185</f>
        <v>159.31999999999996</v>
      </c>
      <c r="AT125" s="13" t="s">
        <v>71</v>
      </c>
      <c r="AU125" s="13" t="s">
        <v>89</v>
      </c>
      <c r="BK125" s="99">
        <f>BK126+BK185</f>
        <v>2140000</v>
      </c>
    </row>
    <row r="126" spans="2:65" s="11" customFormat="1" ht="25.95" customHeight="1">
      <c r="B126" s="100"/>
      <c r="D126" s="101" t="s">
        <v>71</v>
      </c>
      <c r="E126" s="102" t="s">
        <v>112</v>
      </c>
      <c r="F126" s="102" t="s">
        <v>113</v>
      </c>
      <c r="J126" s="103">
        <f>BK126</f>
        <v>2091500</v>
      </c>
      <c r="L126" s="100"/>
      <c r="M126" s="104"/>
      <c r="P126" s="105">
        <f>P127+P137+P145+P154+P167+P177+P181</f>
        <v>410.08479999999997</v>
      </c>
      <c r="R126" s="105">
        <f>R127+R137+R145+R154+R167+R177+R181</f>
        <v>73.312196</v>
      </c>
      <c r="T126" s="106">
        <f>T127+T137+T145+T154+T167+T177+T181</f>
        <v>159.31999999999996</v>
      </c>
      <c r="AR126" s="101" t="s">
        <v>77</v>
      </c>
      <c r="AT126" s="107" t="s">
        <v>71</v>
      </c>
      <c r="AU126" s="107" t="s">
        <v>72</v>
      </c>
      <c r="AY126" s="101" t="s">
        <v>114</v>
      </c>
      <c r="BK126" s="108">
        <f>BK127+BK137+BK145+BK154+BK167+BK177+BK181</f>
        <v>2091500</v>
      </c>
    </row>
    <row r="127" spans="2:65" s="11" customFormat="1" ht="22.95" customHeight="1">
      <c r="B127" s="100"/>
      <c r="D127" s="101" t="s">
        <v>71</v>
      </c>
      <c r="E127" s="109" t="s">
        <v>77</v>
      </c>
      <c r="F127" s="109" t="s">
        <v>115</v>
      </c>
      <c r="J127" s="110">
        <f>BK127</f>
        <v>319640</v>
      </c>
      <c r="L127" s="100"/>
      <c r="M127" s="104"/>
      <c r="P127" s="105">
        <f>SUM(P128:P136)</f>
        <v>257.41199999999998</v>
      </c>
      <c r="R127" s="105">
        <f>SUM(R128:R136)</f>
        <v>0</v>
      </c>
      <c r="T127" s="106">
        <f>SUM(T128:T136)</f>
        <v>159.31999999999996</v>
      </c>
      <c r="AR127" s="101" t="s">
        <v>77</v>
      </c>
      <c r="AT127" s="107" t="s">
        <v>71</v>
      </c>
      <c r="AU127" s="107" t="s">
        <v>77</v>
      </c>
      <c r="AY127" s="101" t="s">
        <v>114</v>
      </c>
      <c r="BK127" s="108">
        <f>SUM(BK128:BK136)</f>
        <v>319640</v>
      </c>
    </row>
    <row r="128" spans="2:65" s="1" customFormat="1" ht="24.15" customHeight="1">
      <c r="B128" s="25"/>
      <c r="C128" s="111" t="s">
        <v>116</v>
      </c>
      <c r="D128" s="111" t="s">
        <v>117</v>
      </c>
      <c r="E128" s="112" t="s">
        <v>118</v>
      </c>
      <c r="F128" s="144" t="s">
        <v>119</v>
      </c>
      <c r="G128" s="114" t="s">
        <v>120</v>
      </c>
      <c r="H128" s="115">
        <v>680</v>
      </c>
      <c r="I128" s="133">
        <v>105</v>
      </c>
      <c r="J128" s="116">
        <f>ROUND(I128*H128,2)</f>
        <v>71400</v>
      </c>
      <c r="K128" s="117"/>
      <c r="L128" s="25"/>
      <c r="M128" s="118" t="s">
        <v>1</v>
      </c>
      <c r="N128" s="119" t="s">
        <v>37</v>
      </c>
      <c r="O128" s="120">
        <v>0.20899999999999999</v>
      </c>
      <c r="P128" s="120">
        <f>O128*H128</f>
        <v>142.12</v>
      </c>
      <c r="Q128" s="120">
        <v>0</v>
      </c>
      <c r="R128" s="120">
        <f>Q128*H128</f>
        <v>0</v>
      </c>
      <c r="S128" s="120">
        <v>0</v>
      </c>
      <c r="T128" s="121">
        <f>S128*H128</f>
        <v>0</v>
      </c>
      <c r="AR128" s="122" t="s">
        <v>121</v>
      </c>
      <c r="AT128" s="122" t="s">
        <v>117</v>
      </c>
      <c r="AU128" s="122" t="s">
        <v>81</v>
      </c>
      <c r="AY128" s="13" t="s">
        <v>114</v>
      </c>
      <c r="BE128" s="123">
        <f>IF(N128="základní",J128,0)</f>
        <v>71400</v>
      </c>
      <c r="BF128" s="123">
        <f>IF(N128="snížená",J128,0)</f>
        <v>0</v>
      </c>
      <c r="BG128" s="123">
        <f>IF(N128="zákl. přenesená",J128,0)</f>
        <v>0</v>
      </c>
      <c r="BH128" s="123">
        <f>IF(N128="sníž. přenesená",J128,0)</f>
        <v>0</v>
      </c>
      <c r="BI128" s="123">
        <f>IF(N128="nulová",J128,0)</f>
        <v>0</v>
      </c>
      <c r="BJ128" s="13" t="s">
        <v>77</v>
      </c>
      <c r="BK128" s="123">
        <f>ROUND(I128*H128,2)</f>
        <v>71400</v>
      </c>
      <c r="BL128" s="13" t="s">
        <v>121</v>
      </c>
      <c r="BM128" s="122" t="s">
        <v>122</v>
      </c>
    </row>
    <row r="129" spans="2:65" s="1" customFormat="1" ht="37.950000000000003" customHeight="1">
      <c r="B129" s="25"/>
      <c r="C129" s="111" t="s">
        <v>121</v>
      </c>
      <c r="D129" s="111" t="s">
        <v>117</v>
      </c>
      <c r="E129" s="112" t="s">
        <v>123</v>
      </c>
      <c r="F129" s="113" t="s">
        <v>124</v>
      </c>
      <c r="G129" s="114" t="s">
        <v>120</v>
      </c>
      <c r="H129" s="115">
        <v>680</v>
      </c>
      <c r="I129" s="133">
        <v>125</v>
      </c>
      <c r="J129" s="116">
        <f>ROUND(I129*H129,2)</f>
        <v>85000</v>
      </c>
      <c r="K129" s="117"/>
      <c r="L129" s="25"/>
      <c r="M129" s="118" t="s">
        <v>1</v>
      </c>
      <c r="N129" s="119" t="s">
        <v>37</v>
      </c>
      <c r="O129" s="120">
        <v>1.4999999999999999E-2</v>
      </c>
      <c r="P129" s="120">
        <f>O129*H129</f>
        <v>10.199999999999999</v>
      </c>
      <c r="Q129" s="120">
        <v>0</v>
      </c>
      <c r="R129" s="120">
        <f>Q129*H129</f>
        <v>0</v>
      </c>
      <c r="S129" s="120">
        <v>0</v>
      </c>
      <c r="T129" s="121">
        <f>S129*H129</f>
        <v>0</v>
      </c>
      <c r="AR129" s="122" t="s">
        <v>121</v>
      </c>
      <c r="AT129" s="122" t="s">
        <v>117</v>
      </c>
      <c r="AU129" s="122" t="s">
        <v>81</v>
      </c>
      <c r="AY129" s="13" t="s">
        <v>114</v>
      </c>
      <c r="BE129" s="123">
        <f>IF(N129="základní",J129,0)</f>
        <v>85000</v>
      </c>
      <c r="BF129" s="123">
        <f>IF(N129="snížená",J129,0)</f>
        <v>0</v>
      </c>
      <c r="BG129" s="123">
        <f>IF(N129="zákl. přenesená",J129,0)</f>
        <v>0</v>
      </c>
      <c r="BH129" s="123">
        <f>IF(N129="sníž. přenesená",J129,0)</f>
        <v>0</v>
      </c>
      <c r="BI129" s="123">
        <f>IF(N129="nulová",J129,0)</f>
        <v>0</v>
      </c>
      <c r="BJ129" s="13" t="s">
        <v>77</v>
      </c>
      <c r="BK129" s="123">
        <f>ROUND(I129*H129,2)</f>
        <v>85000</v>
      </c>
      <c r="BL129" s="13" t="s">
        <v>121</v>
      </c>
      <c r="BM129" s="122" t="s">
        <v>125</v>
      </c>
    </row>
    <row r="130" spans="2:65" s="1" customFormat="1" ht="44.25" customHeight="1">
      <c r="B130" s="25"/>
      <c r="C130" s="111" t="s">
        <v>126</v>
      </c>
      <c r="D130" s="111" t="s">
        <v>117</v>
      </c>
      <c r="E130" s="112" t="s">
        <v>127</v>
      </c>
      <c r="F130" s="113" t="s">
        <v>128</v>
      </c>
      <c r="G130" s="114" t="s">
        <v>120</v>
      </c>
      <c r="H130" s="115">
        <v>680</v>
      </c>
      <c r="I130" s="133">
        <v>120</v>
      </c>
      <c r="J130" s="116">
        <f>ROUND(I130*H130,2)</f>
        <v>81600</v>
      </c>
      <c r="K130" s="117"/>
      <c r="L130" s="25"/>
      <c r="M130" s="118" t="s">
        <v>1</v>
      </c>
      <c r="N130" s="119" t="s">
        <v>37</v>
      </c>
      <c r="O130" s="120">
        <v>3.3000000000000002E-2</v>
      </c>
      <c r="P130" s="120">
        <f>O130*H130</f>
        <v>22.44</v>
      </c>
      <c r="Q130" s="120">
        <v>0</v>
      </c>
      <c r="R130" s="120">
        <f>Q130*H130</f>
        <v>0</v>
      </c>
      <c r="S130" s="120">
        <v>0.18</v>
      </c>
      <c r="T130" s="121">
        <f>S130*H130</f>
        <v>122.39999999999999</v>
      </c>
      <c r="AR130" s="122" t="s">
        <v>121</v>
      </c>
      <c r="AT130" s="122" t="s">
        <v>117</v>
      </c>
      <c r="AU130" s="122" t="s">
        <v>81</v>
      </c>
      <c r="AY130" s="13" t="s">
        <v>114</v>
      </c>
      <c r="BE130" s="123">
        <f>IF(N130="základní",J130,0)</f>
        <v>81600</v>
      </c>
      <c r="BF130" s="123">
        <f>IF(N130="snížená",J130,0)</f>
        <v>0</v>
      </c>
      <c r="BG130" s="123">
        <f>IF(N130="zákl. přenesená",J130,0)</f>
        <v>0</v>
      </c>
      <c r="BH130" s="123">
        <f>IF(N130="sníž. přenesená",J130,0)</f>
        <v>0</v>
      </c>
      <c r="BI130" s="123">
        <f>IF(N130="nulová",J130,0)</f>
        <v>0</v>
      </c>
      <c r="BJ130" s="13" t="s">
        <v>77</v>
      </c>
      <c r="BK130" s="123">
        <f>ROUND(I130*H130,2)</f>
        <v>81600</v>
      </c>
      <c r="BL130" s="13" t="s">
        <v>121</v>
      </c>
      <c r="BM130" s="122" t="s">
        <v>129</v>
      </c>
    </row>
    <row r="131" spans="2:65" s="1" customFormat="1" ht="37.950000000000003" customHeight="1">
      <c r="B131" s="25"/>
      <c r="C131" s="111" t="s">
        <v>130</v>
      </c>
      <c r="D131" s="111" t="s">
        <v>117</v>
      </c>
      <c r="E131" s="112" t="s">
        <v>131</v>
      </c>
      <c r="F131" s="113" t="s">
        <v>132</v>
      </c>
      <c r="G131" s="114" t="s">
        <v>120</v>
      </c>
      <c r="H131" s="115">
        <v>40</v>
      </c>
      <c r="I131" s="133">
        <v>250</v>
      </c>
      <c r="J131" s="116">
        <f>ROUND(I131*H131,2)</f>
        <v>10000</v>
      </c>
      <c r="K131" s="117"/>
      <c r="L131" s="25"/>
      <c r="M131" s="118" t="s">
        <v>1</v>
      </c>
      <c r="N131" s="119" t="s">
        <v>37</v>
      </c>
      <c r="O131" s="120">
        <v>0.53400000000000003</v>
      </c>
      <c r="P131" s="120">
        <f>O131*H131</f>
        <v>21.36</v>
      </c>
      <c r="Q131" s="120">
        <v>0</v>
      </c>
      <c r="R131" s="120">
        <f>Q131*H131</f>
        <v>0</v>
      </c>
      <c r="S131" s="120">
        <v>0.625</v>
      </c>
      <c r="T131" s="121">
        <f>S131*H131</f>
        <v>25</v>
      </c>
      <c r="AR131" s="122" t="s">
        <v>121</v>
      </c>
      <c r="AT131" s="122" t="s">
        <v>117</v>
      </c>
      <c r="AU131" s="122" t="s">
        <v>81</v>
      </c>
      <c r="AY131" s="13" t="s">
        <v>114</v>
      </c>
      <c r="BE131" s="123">
        <f>IF(N131="základní",J131,0)</f>
        <v>10000</v>
      </c>
      <c r="BF131" s="123">
        <f>IF(N131="snížená",J131,0)</f>
        <v>0</v>
      </c>
      <c r="BG131" s="123">
        <f>IF(N131="zákl. přenesená",J131,0)</f>
        <v>0</v>
      </c>
      <c r="BH131" s="123">
        <f>IF(N131="sníž. přenesená",J131,0)</f>
        <v>0</v>
      </c>
      <c r="BI131" s="123">
        <f>IF(N131="nulová",J131,0)</f>
        <v>0</v>
      </c>
      <c r="BJ131" s="13" t="s">
        <v>77</v>
      </c>
      <c r="BK131" s="123">
        <f>ROUND(I131*H131,2)</f>
        <v>10000</v>
      </c>
      <c r="BL131" s="13" t="s">
        <v>121</v>
      </c>
      <c r="BM131" s="122" t="s">
        <v>133</v>
      </c>
    </row>
    <row r="132" spans="2:65" s="1" customFormat="1" ht="19.2">
      <c r="B132" s="25"/>
      <c r="D132" s="124" t="s">
        <v>134</v>
      </c>
      <c r="F132" s="125" t="s">
        <v>135</v>
      </c>
      <c r="I132" s="131"/>
      <c r="L132" s="25"/>
      <c r="M132" s="126"/>
      <c r="T132" s="48"/>
      <c r="AT132" s="13" t="s">
        <v>134</v>
      </c>
      <c r="AU132" s="13" t="s">
        <v>81</v>
      </c>
    </row>
    <row r="133" spans="2:65" s="1" customFormat="1" ht="24.15" customHeight="1">
      <c r="B133" s="25"/>
      <c r="C133" s="111" t="s">
        <v>77</v>
      </c>
      <c r="D133" s="111" t="s">
        <v>117</v>
      </c>
      <c r="E133" s="112" t="s">
        <v>136</v>
      </c>
      <c r="F133" s="113" t="s">
        <v>137</v>
      </c>
      <c r="G133" s="114" t="s">
        <v>138</v>
      </c>
      <c r="H133" s="115">
        <v>130</v>
      </c>
      <c r="I133" s="133">
        <v>88</v>
      </c>
      <c r="J133" s="116">
        <f>ROUND(I133*H133,2)</f>
        <v>11440</v>
      </c>
      <c r="K133" s="117"/>
      <c r="L133" s="25"/>
      <c r="M133" s="118" t="s">
        <v>1</v>
      </c>
      <c r="N133" s="119" t="s">
        <v>37</v>
      </c>
      <c r="O133" s="120">
        <v>9.5000000000000001E-2</v>
      </c>
      <c r="P133" s="120">
        <f>O133*H133</f>
        <v>12.35</v>
      </c>
      <c r="Q133" s="120">
        <v>0</v>
      </c>
      <c r="R133" s="120">
        <f>Q133*H133</f>
        <v>0</v>
      </c>
      <c r="S133" s="120">
        <v>0.04</v>
      </c>
      <c r="T133" s="121">
        <f>S133*H133</f>
        <v>5.2</v>
      </c>
      <c r="AR133" s="122" t="s">
        <v>121</v>
      </c>
      <c r="AT133" s="122" t="s">
        <v>117</v>
      </c>
      <c r="AU133" s="122" t="s">
        <v>81</v>
      </c>
      <c r="AY133" s="13" t="s">
        <v>114</v>
      </c>
      <c r="BE133" s="123">
        <f>IF(N133="základní",J133,0)</f>
        <v>11440</v>
      </c>
      <c r="BF133" s="123">
        <f>IF(N133="snížená",J133,0)</f>
        <v>0</v>
      </c>
      <c r="BG133" s="123">
        <f>IF(N133="zákl. přenesená",J133,0)</f>
        <v>0</v>
      </c>
      <c r="BH133" s="123">
        <f>IF(N133="sníž. přenesená",J133,0)</f>
        <v>0</v>
      </c>
      <c r="BI133" s="123">
        <f>IF(N133="nulová",J133,0)</f>
        <v>0</v>
      </c>
      <c r="BJ133" s="13" t="s">
        <v>77</v>
      </c>
      <c r="BK133" s="123">
        <f>ROUND(I133*H133,2)</f>
        <v>11440</v>
      </c>
      <c r="BL133" s="13" t="s">
        <v>121</v>
      </c>
      <c r="BM133" s="122" t="s">
        <v>139</v>
      </c>
    </row>
    <row r="134" spans="2:65" s="1" customFormat="1" ht="24.15" customHeight="1">
      <c r="B134" s="25"/>
      <c r="C134" s="111" t="s">
        <v>140</v>
      </c>
      <c r="D134" s="111" t="s">
        <v>117</v>
      </c>
      <c r="E134" s="112" t="s">
        <v>141</v>
      </c>
      <c r="F134" s="113" t="s">
        <v>142</v>
      </c>
      <c r="G134" s="114" t="s">
        <v>143</v>
      </c>
      <c r="H134" s="115">
        <v>40</v>
      </c>
      <c r="I134" s="133">
        <v>650</v>
      </c>
      <c r="J134" s="116">
        <f>ROUND(I134*H134,2)</f>
        <v>26000</v>
      </c>
      <c r="K134" s="117"/>
      <c r="L134" s="25"/>
      <c r="M134" s="118" t="s">
        <v>1</v>
      </c>
      <c r="N134" s="119" t="s">
        <v>37</v>
      </c>
      <c r="O134" s="120">
        <v>0.315</v>
      </c>
      <c r="P134" s="120">
        <f>O134*H134</f>
        <v>12.6</v>
      </c>
      <c r="Q134" s="120">
        <v>0</v>
      </c>
      <c r="R134" s="120">
        <f>Q134*H134</f>
        <v>0</v>
      </c>
      <c r="S134" s="120">
        <v>0.16800000000000001</v>
      </c>
      <c r="T134" s="121">
        <f>S134*H134</f>
        <v>6.7200000000000006</v>
      </c>
      <c r="AR134" s="122" t="s">
        <v>121</v>
      </c>
      <c r="AT134" s="122" t="s">
        <v>117</v>
      </c>
      <c r="AU134" s="122" t="s">
        <v>81</v>
      </c>
      <c r="AY134" s="13" t="s">
        <v>114</v>
      </c>
      <c r="BE134" s="123">
        <f>IF(N134="základní",J134,0)</f>
        <v>26000</v>
      </c>
      <c r="BF134" s="123">
        <f>IF(N134="snížená",J134,0)</f>
        <v>0</v>
      </c>
      <c r="BG134" s="123">
        <f>IF(N134="zákl. přenesená",J134,0)</f>
        <v>0</v>
      </c>
      <c r="BH134" s="123">
        <f>IF(N134="sníž. přenesená",J134,0)</f>
        <v>0</v>
      </c>
      <c r="BI134" s="123">
        <f>IF(N134="nulová",J134,0)</f>
        <v>0</v>
      </c>
      <c r="BJ134" s="13" t="s">
        <v>77</v>
      </c>
      <c r="BK134" s="123">
        <f>ROUND(I134*H134,2)</f>
        <v>26000</v>
      </c>
      <c r="BL134" s="13" t="s">
        <v>121</v>
      </c>
      <c r="BM134" s="122" t="s">
        <v>144</v>
      </c>
    </row>
    <row r="135" spans="2:65" s="1" customFormat="1" ht="37.950000000000003" customHeight="1">
      <c r="B135" s="25"/>
      <c r="C135" s="111" t="s">
        <v>145</v>
      </c>
      <c r="D135" s="111" t="s">
        <v>117</v>
      </c>
      <c r="E135" s="112" t="s">
        <v>146</v>
      </c>
      <c r="F135" s="113" t="s">
        <v>147</v>
      </c>
      <c r="G135" s="114" t="s">
        <v>148</v>
      </c>
      <c r="H135" s="115">
        <v>18</v>
      </c>
      <c r="I135" s="133">
        <v>1900</v>
      </c>
      <c r="J135" s="116">
        <f>ROUND(I135*H135,2)</f>
        <v>34200</v>
      </c>
      <c r="K135" s="117"/>
      <c r="L135" s="25"/>
      <c r="M135" s="118" t="s">
        <v>1</v>
      </c>
      <c r="N135" s="119" t="s">
        <v>37</v>
      </c>
      <c r="O135" s="120">
        <v>2.0190000000000001</v>
      </c>
      <c r="P135" s="120">
        <f>O135*H135</f>
        <v>36.341999999999999</v>
      </c>
      <c r="Q135" s="120">
        <v>0</v>
      </c>
      <c r="R135" s="120">
        <f>Q135*H135</f>
        <v>0</v>
      </c>
      <c r="S135" s="120">
        <v>0</v>
      </c>
      <c r="T135" s="121">
        <f>S135*H135</f>
        <v>0</v>
      </c>
      <c r="AR135" s="122" t="s">
        <v>121</v>
      </c>
      <c r="AT135" s="122" t="s">
        <v>117</v>
      </c>
      <c r="AU135" s="122" t="s">
        <v>81</v>
      </c>
      <c r="AY135" s="13" t="s">
        <v>114</v>
      </c>
      <c r="BE135" s="123">
        <f>IF(N135="základní",J135,0)</f>
        <v>34200</v>
      </c>
      <c r="BF135" s="123">
        <f>IF(N135="snížená",J135,0)</f>
        <v>0</v>
      </c>
      <c r="BG135" s="123">
        <f>IF(N135="zákl. přenesená",J135,0)</f>
        <v>0</v>
      </c>
      <c r="BH135" s="123">
        <f>IF(N135="sníž. přenesená",J135,0)</f>
        <v>0</v>
      </c>
      <c r="BI135" s="123">
        <f>IF(N135="nulová",J135,0)</f>
        <v>0</v>
      </c>
      <c r="BJ135" s="13" t="s">
        <v>77</v>
      </c>
      <c r="BK135" s="123">
        <f>ROUND(I135*H135,2)</f>
        <v>34200</v>
      </c>
      <c r="BL135" s="13" t="s">
        <v>121</v>
      </c>
      <c r="BM135" s="122" t="s">
        <v>149</v>
      </c>
    </row>
    <row r="136" spans="2:65" s="1" customFormat="1" ht="19.2">
      <c r="B136" s="25"/>
      <c r="D136" s="124" t="s">
        <v>134</v>
      </c>
      <c r="F136" s="125" t="s">
        <v>150</v>
      </c>
      <c r="I136" s="131"/>
      <c r="L136" s="25"/>
      <c r="M136" s="126"/>
      <c r="T136" s="48"/>
      <c r="AT136" s="13" t="s">
        <v>134</v>
      </c>
      <c r="AU136" s="13" t="s">
        <v>81</v>
      </c>
    </row>
    <row r="137" spans="2:65" s="11" customFormat="1" ht="22.95" customHeight="1">
      <c r="B137" s="100"/>
      <c r="D137" s="101" t="s">
        <v>71</v>
      </c>
      <c r="E137" s="109" t="s">
        <v>81</v>
      </c>
      <c r="F137" s="109" t="s">
        <v>151</v>
      </c>
      <c r="I137" s="132"/>
      <c r="J137" s="110">
        <f>BK137</f>
        <v>155680</v>
      </c>
      <c r="L137" s="100"/>
      <c r="M137" s="104"/>
      <c r="P137" s="105">
        <f>SUM(P138:P144)</f>
        <v>37.296800000000005</v>
      </c>
      <c r="R137" s="105">
        <f>SUM(R138:R144)</f>
        <v>66.888356000000002</v>
      </c>
      <c r="T137" s="106">
        <f>SUM(T138:T144)</f>
        <v>0</v>
      </c>
      <c r="AR137" s="101" t="s">
        <v>77</v>
      </c>
      <c r="AT137" s="107" t="s">
        <v>71</v>
      </c>
      <c r="AU137" s="107" t="s">
        <v>77</v>
      </c>
      <c r="AY137" s="101" t="s">
        <v>114</v>
      </c>
      <c r="BK137" s="108">
        <f>SUM(BK138:BK144)</f>
        <v>155680</v>
      </c>
    </row>
    <row r="138" spans="2:65" s="1" customFormat="1" ht="24.15" customHeight="1">
      <c r="B138" s="25"/>
      <c r="C138" s="111" t="s">
        <v>152</v>
      </c>
      <c r="D138" s="111" t="s">
        <v>117</v>
      </c>
      <c r="E138" s="112" t="s">
        <v>153</v>
      </c>
      <c r="F138" s="113" t="s">
        <v>154</v>
      </c>
      <c r="G138" s="114" t="s">
        <v>148</v>
      </c>
      <c r="H138" s="115">
        <v>14</v>
      </c>
      <c r="I138" s="133">
        <v>4700</v>
      </c>
      <c r="J138" s="116">
        <f>ROUND(I138*H138,2)</f>
        <v>65800</v>
      </c>
      <c r="K138" s="117"/>
      <c r="L138" s="25"/>
      <c r="M138" s="118" t="s">
        <v>1</v>
      </c>
      <c r="N138" s="119" t="s">
        <v>37</v>
      </c>
      <c r="O138" s="120">
        <v>0.58399999999999996</v>
      </c>
      <c r="P138" s="120">
        <f>O138*H138</f>
        <v>8.1760000000000002</v>
      </c>
      <c r="Q138" s="120">
        <v>2.3010199999999998</v>
      </c>
      <c r="R138" s="120">
        <f>Q138*H138</f>
        <v>32.214279999999995</v>
      </c>
      <c r="S138" s="120">
        <v>0</v>
      </c>
      <c r="T138" s="121">
        <f>S138*H138</f>
        <v>0</v>
      </c>
      <c r="AR138" s="122" t="s">
        <v>121</v>
      </c>
      <c r="AT138" s="122" t="s">
        <v>117</v>
      </c>
      <c r="AU138" s="122" t="s">
        <v>81</v>
      </c>
      <c r="AY138" s="13" t="s">
        <v>114</v>
      </c>
      <c r="BE138" s="123">
        <f>IF(N138="základní",J138,0)</f>
        <v>65800</v>
      </c>
      <c r="BF138" s="123">
        <f>IF(N138="snížená",J138,0)</f>
        <v>0</v>
      </c>
      <c r="BG138" s="123">
        <f>IF(N138="zákl. přenesená",J138,0)</f>
        <v>0</v>
      </c>
      <c r="BH138" s="123">
        <f>IF(N138="sníž. přenesená",J138,0)</f>
        <v>0</v>
      </c>
      <c r="BI138" s="123">
        <f>IF(N138="nulová",J138,0)</f>
        <v>0</v>
      </c>
      <c r="BJ138" s="13" t="s">
        <v>77</v>
      </c>
      <c r="BK138" s="123">
        <f>ROUND(I138*H138,2)</f>
        <v>65800</v>
      </c>
      <c r="BL138" s="13" t="s">
        <v>121</v>
      </c>
      <c r="BM138" s="122" t="s">
        <v>155</v>
      </c>
    </row>
    <row r="139" spans="2:65" s="1" customFormat="1" ht="19.2">
      <c r="B139" s="25"/>
      <c r="D139" s="124" t="s">
        <v>134</v>
      </c>
      <c r="F139" s="125" t="s">
        <v>156</v>
      </c>
      <c r="I139" s="131"/>
      <c r="L139" s="25"/>
      <c r="M139" s="126"/>
      <c r="T139" s="48"/>
      <c r="AT139" s="13" t="s">
        <v>134</v>
      </c>
      <c r="AU139" s="13" t="s">
        <v>81</v>
      </c>
    </row>
    <row r="140" spans="2:65" s="1" customFormat="1" ht="24.15" customHeight="1">
      <c r="B140" s="25"/>
      <c r="C140" s="111" t="s">
        <v>157</v>
      </c>
      <c r="D140" s="111" t="s">
        <v>117</v>
      </c>
      <c r="E140" s="112" t="s">
        <v>158</v>
      </c>
      <c r="F140" s="113" t="s">
        <v>159</v>
      </c>
      <c r="G140" s="114" t="s">
        <v>148</v>
      </c>
      <c r="H140" s="115">
        <v>4</v>
      </c>
      <c r="I140" s="133">
        <v>5150</v>
      </c>
      <c r="J140" s="116">
        <f>ROUND(I140*H140,2)</f>
        <v>20600</v>
      </c>
      <c r="K140" s="117"/>
      <c r="L140" s="25"/>
      <c r="M140" s="118" t="s">
        <v>1</v>
      </c>
      <c r="N140" s="119" t="s">
        <v>37</v>
      </c>
      <c r="O140" s="120">
        <v>0.58399999999999996</v>
      </c>
      <c r="P140" s="120">
        <f>O140*H140</f>
        <v>2.3359999999999999</v>
      </c>
      <c r="Q140" s="120">
        <v>2.5018699999999998</v>
      </c>
      <c r="R140" s="120">
        <f>Q140*H140</f>
        <v>10.007479999999999</v>
      </c>
      <c r="S140" s="120">
        <v>0</v>
      </c>
      <c r="T140" s="121">
        <f>S140*H140</f>
        <v>0</v>
      </c>
      <c r="AR140" s="122" t="s">
        <v>121</v>
      </c>
      <c r="AT140" s="122" t="s">
        <v>117</v>
      </c>
      <c r="AU140" s="122" t="s">
        <v>81</v>
      </c>
      <c r="AY140" s="13" t="s">
        <v>114</v>
      </c>
      <c r="BE140" s="123">
        <f>IF(N140="základní",J140,0)</f>
        <v>20600</v>
      </c>
      <c r="BF140" s="123">
        <f>IF(N140="snížená",J140,0)</f>
        <v>0</v>
      </c>
      <c r="BG140" s="123">
        <f>IF(N140="zákl. přenesená",J140,0)</f>
        <v>0</v>
      </c>
      <c r="BH140" s="123">
        <f>IF(N140="sníž. přenesená",J140,0)</f>
        <v>0</v>
      </c>
      <c r="BI140" s="123">
        <f>IF(N140="nulová",J140,0)</f>
        <v>0</v>
      </c>
      <c r="BJ140" s="13" t="s">
        <v>77</v>
      </c>
      <c r="BK140" s="123">
        <f>ROUND(I140*H140,2)</f>
        <v>20600</v>
      </c>
      <c r="BL140" s="13" t="s">
        <v>121</v>
      </c>
      <c r="BM140" s="122" t="s">
        <v>160</v>
      </c>
    </row>
    <row r="141" spans="2:65" s="1" customFormat="1" ht="19.2">
      <c r="B141" s="25"/>
      <c r="D141" s="124" t="s">
        <v>134</v>
      </c>
      <c r="F141" s="125" t="s">
        <v>161</v>
      </c>
      <c r="I141" s="131"/>
      <c r="L141" s="25"/>
      <c r="M141" s="126"/>
      <c r="T141" s="48"/>
      <c r="AT141" s="13" t="s">
        <v>134</v>
      </c>
      <c r="AU141" s="13" t="s">
        <v>81</v>
      </c>
    </row>
    <row r="142" spans="2:65" s="1" customFormat="1" ht="16.5" customHeight="1">
      <c r="B142" s="25"/>
      <c r="C142" s="111" t="s">
        <v>162</v>
      </c>
      <c r="D142" s="111" t="s">
        <v>117</v>
      </c>
      <c r="E142" s="112" t="s">
        <v>163</v>
      </c>
      <c r="F142" s="113" t="s">
        <v>164</v>
      </c>
      <c r="G142" s="114" t="s">
        <v>138</v>
      </c>
      <c r="H142" s="115">
        <v>146</v>
      </c>
      <c r="I142" s="133">
        <v>150</v>
      </c>
      <c r="J142" s="116">
        <f>ROUND(I142*H142,2)</f>
        <v>21900</v>
      </c>
      <c r="K142" s="117"/>
      <c r="L142" s="25"/>
      <c r="M142" s="118" t="s">
        <v>1</v>
      </c>
      <c r="N142" s="119" t="s">
        <v>37</v>
      </c>
      <c r="O142" s="120">
        <v>0</v>
      </c>
      <c r="P142" s="120">
        <f>O142*H142</f>
        <v>0</v>
      </c>
      <c r="Q142" s="120">
        <v>0</v>
      </c>
      <c r="R142" s="120">
        <f>Q142*H142</f>
        <v>0</v>
      </c>
      <c r="S142" s="120">
        <v>0</v>
      </c>
      <c r="T142" s="121">
        <f>S142*H142</f>
        <v>0</v>
      </c>
      <c r="AR142" s="122" t="s">
        <v>121</v>
      </c>
      <c r="AT142" s="122" t="s">
        <v>117</v>
      </c>
      <c r="AU142" s="122" t="s">
        <v>81</v>
      </c>
      <c r="AY142" s="13" t="s">
        <v>114</v>
      </c>
      <c r="BE142" s="123">
        <f>IF(N142="základní",J142,0)</f>
        <v>21900</v>
      </c>
      <c r="BF142" s="123">
        <f>IF(N142="snížená",J142,0)</f>
        <v>0</v>
      </c>
      <c r="BG142" s="123">
        <f>IF(N142="zákl. přenesená",J142,0)</f>
        <v>0</v>
      </c>
      <c r="BH142" s="123">
        <f>IF(N142="sníž. přenesená",J142,0)</f>
        <v>0</v>
      </c>
      <c r="BI142" s="123">
        <f>IF(N142="nulová",J142,0)</f>
        <v>0</v>
      </c>
      <c r="BJ142" s="13" t="s">
        <v>77</v>
      </c>
      <c r="BK142" s="123">
        <f>ROUND(I142*H142,2)</f>
        <v>21900</v>
      </c>
      <c r="BL142" s="13" t="s">
        <v>121</v>
      </c>
      <c r="BM142" s="122" t="s">
        <v>165</v>
      </c>
    </row>
    <row r="143" spans="2:65" s="1" customFormat="1" ht="24.15" customHeight="1">
      <c r="B143" s="25"/>
      <c r="C143" s="111" t="s">
        <v>166</v>
      </c>
      <c r="D143" s="111" t="s">
        <v>117</v>
      </c>
      <c r="E143" s="112" t="s">
        <v>167</v>
      </c>
      <c r="F143" s="113" t="s">
        <v>168</v>
      </c>
      <c r="G143" s="114" t="s">
        <v>138</v>
      </c>
      <c r="H143" s="115">
        <v>146</v>
      </c>
      <c r="I143" s="133">
        <v>210</v>
      </c>
      <c r="J143" s="116">
        <f>ROUND(I143*H143,2)</f>
        <v>30660</v>
      </c>
      <c r="K143" s="117"/>
      <c r="L143" s="25"/>
      <c r="M143" s="118" t="s">
        <v>1</v>
      </c>
      <c r="N143" s="119" t="s">
        <v>37</v>
      </c>
      <c r="O143" s="120">
        <v>0.14000000000000001</v>
      </c>
      <c r="P143" s="120">
        <f>O143*H143</f>
        <v>20.440000000000001</v>
      </c>
      <c r="Q143" s="120">
        <v>0.10095</v>
      </c>
      <c r="R143" s="120">
        <f>Q143*H143</f>
        <v>14.7387</v>
      </c>
      <c r="S143" s="120">
        <v>0</v>
      </c>
      <c r="T143" s="121">
        <f>S143*H143</f>
        <v>0</v>
      </c>
      <c r="AR143" s="122" t="s">
        <v>121</v>
      </c>
      <c r="AT143" s="122" t="s">
        <v>117</v>
      </c>
      <c r="AU143" s="122" t="s">
        <v>81</v>
      </c>
      <c r="AY143" s="13" t="s">
        <v>114</v>
      </c>
      <c r="BE143" s="123">
        <f>IF(N143="základní",J143,0)</f>
        <v>30660</v>
      </c>
      <c r="BF143" s="123">
        <f>IF(N143="snížená",J143,0)</f>
        <v>0</v>
      </c>
      <c r="BG143" s="123">
        <f>IF(N143="zákl. přenesená",J143,0)</f>
        <v>0</v>
      </c>
      <c r="BH143" s="123">
        <f>IF(N143="sníž. přenesená",J143,0)</f>
        <v>0</v>
      </c>
      <c r="BI143" s="123">
        <f>IF(N143="nulová",J143,0)</f>
        <v>0</v>
      </c>
      <c r="BJ143" s="13" t="s">
        <v>77</v>
      </c>
      <c r="BK143" s="123">
        <f>ROUND(I143*H143,2)</f>
        <v>30660</v>
      </c>
      <c r="BL143" s="13" t="s">
        <v>121</v>
      </c>
      <c r="BM143" s="122" t="s">
        <v>169</v>
      </c>
    </row>
    <row r="144" spans="2:65" s="1" customFormat="1" ht="24.15" customHeight="1">
      <c r="B144" s="25"/>
      <c r="C144" s="111" t="s">
        <v>170</v>
      </c>
      <c r="D144" s="111" t="s">
        <v>117</v>
      </c>
      <c r="E144" s="112" t="s">
        <v>171</v>
      </c>
      <c r="F144" s="113" t="s">
        <v>172</v>
      </c>
      <c r="G144" s="114" t="s">
        <v>148</v>
      </c>
      <c r="H144" s="115">
        <v>4.4000000000000004</v>
      </c>
      <c r="I144" s="133">
        <v>3800</v>
      </c>
      <c r="J144" s="116">
        <f>ROUND(I144*H144,2)</f>
        <v>16720</v>
      </c>
      <c r="K144" s="117"/>
      <c r="L144" s="25"/>
      <c r="M144" s="118" t="s">
        <v>1</v>
      </c>
      <c r="N144" s="119" t="s">
        <v>37</v>
      </c>
      <c r="O144" s="120">
        <v>1.4419999999999999</v>
      </c>
      <c r="P144" s="120">
        <f>O144*H144</f>
        <v>6.3448000000000002</v>
      </c>
      <c r="Q144" s="120">
        <v>2.2563399999999998</v>
      </c>
      <c r="R144" s="120">
        <f>Q144*H144</f>
        <v>9.9278960000000005</v>
      </c>
      <c r="S144" s="120">
        <v>0</v>
      </c>
      <c r="T144" s="121">
        <f>S144*H144</f>
        <v>0</v>
      </c>
      <c r="AR144" s="122" t="s">
        <v>121</v>
      </c>
      <c r="AT144" s="122" t="s">
        <v>117</v>
      </c>
      <c r="AU144" s="122" t="s">
        <v>81</v>
      </c>
      <c r="AY144" s="13" t="s">
        <v>114</v>
      </c>
      <c r="BE144" s="123">
        <f>IF(N144="základní",J144,0)</f>
        <v>16720</v>
      </c>
      <c r="BF144" s="123">
        <f>IF(N144="snížená",J144,0)</f>
        <v>0</v>
      </c>
      <c r="BG144" s="123">
        <f>IF(N144="zákl. přenesená",J144,0)</f>
        <v>0</v>
      </c>
      <c r="BH144" s="123">
        <f>IF(N144="sníž. přenesená",J144,0)</f>
        <v>0</v>
      </c>
      <c r="BI144" s="123">
        <f>IF(N144="nulová",J144,0)</f>
        <v>0</v>
      </c>
      <c r="BJ144" s="13" t="s">
        <v>77</v>
      </c>
      <c r="BK144" s="123">
        <f>ROUND(I144*H144,2)</f>
        <v>16720</v>
      </c>
      <c r="BL144" s="13" t="s">
        <v>121</v>
      </c>
      <c r="BM144" s="122" t="s">
        <v>173</v>
      </c>
    </row>
    <row r="145" spans="2:65" s="11" customFormat="1" ht="22.95" customHeight="1">
      <c r="B145" s="100"/>
      <c r="D145" s="101" t="s">
        <v>71</v>
      </c>
      <c r="E145" s="109" t="s">
        <v>116</v>
      </c>
      <c r="F145" s="109" t="s">
        <v>174</v>
      </c>
      <c r="I145" s="132"/>
      <c r="J145" s="110">
        <f>BK145</f>
        <v>279680</v>
      </c>
      <c r="L145" s="100"/>
      <c r="M145" s="104"/>
      <c r="P145" s="105">
        <f>SUM(P146:P153)</f>
        <v>0</v>
      </c>
      <c r="R145" s="105">
        <f>SUM(R146:R153)</f>
        <v>0</v>
      </c>
      <c r="T145" s="106">
        <f>SUM(T146:T153)</f>
        <v>0</v>
      </c>
      <c r="AR145" s="101" t="s">
        <v>77</v>
      </c>
      <c r="AT145" s="107" t="s">
        <v>71</v>
      </c>
      <c r="AU145" s="107" t="s">
        <v>77</v>
      </c>
      <c r="AY145" s="101" t="s">
        <v>114</v>
      </c>
      <c r="BK145" s="108">
        <f>SUM(BK146:BK153)</f>
        <v>279680</v>
      </c>
    </row>
    <row r="146" spans="2:65" s="1" customFormat="1" ht="24.15" customHeight="1">
      <c r="B146" s="25"/>
      <c r="C146" s="111" t="s">
        <v>175</v>
      </c>
      <c r="D146" s="111" t="s">
        <v>117</v>
      </c>
      <c r="E146" s="112" t="s">
        <v>176</v>
      </c>
      <c r="F146" s="113" t="s">
        <v>177</v>
      </c>
      <c r="G146" s="114" t="s">
        <v>178</v>
      </c>
      <c r="H146" s="115">
        <v>34</v>
      </c>
      <c r="I146" s="133">
        <v>2100</v>
      </c>
      <c r="J146" s="116">
        <f>ROUND(I146*H146,2)</f>
        <v>71400</v>
      </c>
      <c r="K146" s="117"/>
      <c r="L146" s="25"/>
      <c r="M146" s="118" t="s">
        <v>1</v>
      </c>
      <c r="N146" s="119" t="s">
        <v>37</v>
      </c>
      <c r="O146" s="120">
        <v>0</v>
      </c>
      <c r="P146" s="120">
        <f>O146*H146</f>
        <v>0</v>
      </c>
      <c r="Q146" s="120">
        <v>0</v>
      </c>
      <c r="R146" s="120">
        <f>Q146*H146</f>
        <v>0</v>
      </c>
      <c r="S146" s="120">
        <v>0</v>
      </c>
      <c r="T146" s="121">
        <f>S146*H146</f>
        <v>0</v>
      </c>
      <c r="AR146" s="122" t="s">
        <v>121</v>
      </c>
      <c r="AT146" s="122" t="s">
        <v>117</v>
      </c>
      <c r="AU146" s="122" t="s">
        <v>81</v>
      </c>
      <c r="AY146" s="13" t="s">
        <v>114</v>
      </c>
      <c r="BE146" s="123">
        <f>IF(N146="základní",J146,0)</f>
        <v>71400</v>
      </c>
      <c r="BF146" s="123">
        <f>IF(N146="snížená",J146,0)</f>
        <v>0</v>
      </c>
      <c r="BG146" s="123">
        <f>IF(N146="zákl. přenesená",J146,0)</f>
        <v>0</v>
      </c>
      <c r="BH146" s="123">
        <f>IF(N146="sníž. přenesená",J146,0)</f>
        <v>0</v>
      </c>
      <c r="BI146" s="123">
        <f>IF(N146="nulová",J146,0)</f>
        <v>0</v>
      </c>
      <c r="BJ146" s="13" t="s">
        <v>77</v>
      </c>
      <c r="BK146" s="123">
        <f>ROUND(I146*H146,2)</f>
        <v>71400</v>
      </c>
      <c r="BL146" s="13" t="s">
        <v>121</v>
      </c>
      <c r="BM146" s="122" t="s">
        <v>179</v>
      </c>
    </row>
    <row r="147" spans="2:65" s="1" customFormat="1" ht="19.2">
      <c r="B147" s="25"/>
      <c r="D147" s="124" t="s">
        <v>134</v>
      </c>
      <c r="F147" s="125" t="s">
        <v>180</v>
      </c>
      <c r="I147" s="131"/>
      <c r="L147" s="25"/>
      <c r="M147" s="126"/>
      <c r="T147" s="48"/>
      <c r="AT147" s="13" t="s">
        <v>134</v>
      </c>
      <c r="AU147" s="13" t="s">
        <v>81</v>
      </c>
    </row>
    <row r="148" spans="2:65" s="1" customFormat="1" ht="24.15" customHeight="1">
      <c r="B148" s="25"/>
      <c r="C148" s="111" t="s">
        <v>181</v>
      </c>
      <c r="D148" s="111" t="s">
        <v>117</v>
      </c>
      <c r="E148" s="112" t="s">
        <v>182</v>
      </c>
      <c r="F148" s="113" t="s">
        <v>183</v>
      </c>
      <c r="G148" s="114" t="s">
        <v>178</v>
      </c>
      <c r="H148" s="115">
        <v>9</v>
      </c>
      <c r="I148" s="133">
        <v>2100</v>
      </c>
      <c r="J148" s="116">
        <f>ROUND(I148*H148,2)</f>
        <v>18900</v>
      </c>
      <c r="K148" s="117"/>
      <c r="L148" s="25"/>
      <c r="M148" s="118" t="s">
        <v>1</v>
      </c>
      <c r="N148" s="119" t="s">
        <v>37</v>
      </c>
      <c r="O148" s="120">
        <v>0</v>
      </c>
      <c r="P148" s="120">
        <f>O148*H148</f>
        <v>0</v>
      </c>
      <c r="Q148" s="120">
        <v>0</v>
      </c>
      <c r="R148" s="120">
        <f>Q148*H148</f>
        <v>0</v>
      </c>
      <c r="S148" s="120">
        <v>0</v>
      </c>
      <c r="T148" s="121">
        <f>S148*H148</f>
        <v>0</v>
      </c>
      <c r="AR148" s="122" t="s">
        <v>121</v>
      </c>
      <c r="AT148" s="122" t="s">
        <v>117</v>
      </c>
      <c r="AU148" s="122" t="s">
        <v>81</v>
      </c>
      <c r="AY148" s="13" t="s">
        <v>114</v>
      </c>
      <c r="BE148" s="123">
        <f>IF(N148="základní",J148,0)</f>
        <v>18900</v>
      </c>
      <c r="BF148" s="123">
        <f>IF(N148="snížená",J148,0)</f>
        <v>0</v>
      </c>
      <c r="BG148" s="123">
        <f>IF(N148="zákl. přenesená",J148,0)</f>
        <v>0</v>
      </c>
      <c r="BH148" s="123">
        <f>IF(N148="sníž. přenesená",J148,0)</f>
        <v>0</v>
      </c>
      <c r="BI148" s="123">
        <f>IF(N148="nulová",J148,0)</f>
        <v>0</v>
      </c>
      <c r="BJ148" s="13" t="s">
        <v>77</v>
      </c>
      <c r="BK148" s="123">
        <f>ROUND(I148*H148,2)</f>
        <v>18900</v>
      </c>
      <c r="BL148" s="13" t="s">
        <v>121</v>
      </c>
      <c r="BM148" s="122" t="s">
        <v>184</v>
      </c>
    </row>
    <row r="149" spans="2:65" s="1" customFormat="1" ht="19.2">
      <c r="B149" s="25"/>
      <c r="D149" s="124" t="s">
        <v>134</v>
      </c>
      <c r="F149" s="125" t="s">
        <v>180</v>
      </c>
      <c r="I149" s="131"/>
      <c r="L149" s="25"/>
      <c r="M149" s="126"/>
      <c r="T149" s="48"/>
      <c r="AT149" s="13" t="s">
        <v>134</v>
      </c>
      <c r="AU149" s="13" t="s">
        <v>81</v>
      </c>
    </row>
    <row r="150" spans="2:65" s="1" customFormat="1" ht="37.950000000000003" customHeight="1">
      <c r="B150" s="25"/>
      <c r="C150" s="111" t="s">
        <v>185</v>
      </c>
      <c r="D150" s="111" t="s">
        <v>117</v>
      </c>
      <c r="E150" s="112" t="s">
        <v>186</v>
      </c>
      <c r="F150" s="113" t="s">
        <v>187</v>
      </c>
      <c r="G150" s="114" t="s">
        <v>138</v>
      </c>
      <c r="H150" s="115">
        <v>216</v>
      </c>
      <c r="I150" s="133">
        <v>180</v>
      </c>
      <c r="J150" s="116">
        <f>ROUND(I150*H150,2)</f>
        <v>38880</v>
      </c>
      <c r="K150" s="117"/>
      <c r="L150" s="25"/>
      <c r="M150" s="118" t="s">
        <v>1</v>
      </c>
      <c r="N150" s="119" t="s">
        <v>37</v>
      </c>
      <c r="O150" s="120">
        <v>0</v>
      </c>
      <c r="P150" s="120">
        <f>O150*H150</f>
        <v>0</v>
      </c>
      <c r="Q150" s="120">
        <v>0</v>
      </c>
      <c r="R150" s="120">
        <f>Q150*H150</f>
        <v>0</v>
      </c>
      <c r="S150" s="120">
        <v>0</v>
      </c>
      <c r="T150" s="121">
        <f>S150*H150</f>
        <v>0</v>
      </c>
      <c r="AR150" s="122" t="s">
        <v>121</v>
      </c>
      <c r="AT150" s="122" t="s">
        <v>117</v>
      </c>
      <c r="AU150" s="122" t="s">
        <v>81</v>
      </c>
      <c r="AY150" s="13" t="s">
        <v>114</v>
      </c>
      <c r="BE150" s="123">
        <f>IF(N150="základní",J150,0)</f>
        <v>38880</v>
      </c>
      <c r="BF150" s="123">
        <f>IF(N150="snížená",J150,0)</f>
        <v>0</v>
      </c>
      <c r="BG150" s="123">
        <f>IF(N150="zákl. přenesená",J150,0)</f>
        <v>0</v>
      </c>
      <c r="BH150" s="123">
        <f>IF(N150="sníž. přenesená",J150,0)</f>
        <v>0</v>
      </c>
      <c r="BI150" s="123">
        <f>IF(N150="nulová",J150,0)</f>
        <v>0</v>
      </c>
      <c r="BJ150" s="13" t="s">
        <v>77</v>
      </c>
      <c r="BK150" s="123">
        <f>ROUND(I150*H150,2)</f>
        <v>38880</v>
      </c>
      <c r="BL150" s="13" t="s">
        <v>121</v>
      </c>
      <c r="BM150" s="122" t="s">
        <v>188</v>
      </c>
    </row>
    <row r="151" spans="2:65" s="1" customFormat="1" ht="28.8">
      <c r="B151" s="25"/>
      <c r="D151" s="124" t="s">
        <v>134</v>
      </c>
      <c r="F151" s="125" t="s">
        <v>189</v>
      </c>
      <c r="I151" s="131"/>
      <c r="L151" s="25"/>
      <c r="M151" s="126"/>
      <c r="T151" s="48"/>
      <c r="AT151" s="13" t="s">
        <v>134</v>
      </c>
      <c r="AU151" s="13" t="s">
        <v>81</v>
      </c>
    </row>
    <row r="152" spans="2:65" s="1" customFormat="1" ht="16.5" customHeight="1">
      <c r="B152" s="25"/>
      <c r="C152" s="111" t="s">
        <v>190</v>
      </c>
      <c r="D152" s="111" t="s">
        <v>117</v>
      </c>
      <c r="E152" s="112" t="s">
        <v>191</v>
      </c>
      <c r="F152" s="113" t="s">
        <v>192</v>
      </c>
      <c r="G152" s="114" t="s">
        <v>178</v>
      </c>
      <c r="H152" s="115">
        <v>4</v>
      </c>
      <c r="I152" s="133">
        <v>500</v>
      </c>
      <c r="J152" s="116">
        <f>ROUND(I152*H152,2)</f>
        <v>2000</v>
      </c>
      <c r="K152" s="117"/>
      <c r="L152" s="25"/>
      <c r="M152" s="118" t="s">
        <v>1</v>
      </c>
      <c r="N152" s="119" t="s">
        <v>37</v>
      </c>
      <c r="O152" s="120">
        <v>0</v>
      </c>
      <c r="P152" s="120">
        <f>O152*H152</f>
        <v>0</v>
      </c>
      <c r="Q152" s="120">
        <v>0</v>
      </c>
      <c r="R152" s="120">
        <f>Q152*H152</f>
        <v>0</v>
      </c>
      <c r="S152" s="120">
        <v>0</v>
      </c>
      <c r="T152" s="121">
        <f>S152*H152</f>
        <v>0</v>
      </c>
      <c r="AR152" s="122" t="s">
        <v>121</v>
      </c>
      <c r="AT152" s="122" t="s">
        <v>117</v>
      </c>
      <c r="AU152" s="122" t="s">
        <v>81</v>
      </c>
      <c r="AY152" s="13" t="s">
        <v>114</v>
      </c>
      <c r="BE152" s="123">
        <f>IF(N152="základní",J152,0)</f>
        <v>2000</v>
      </c>
      <c r="BF152" s="123">
        <f>IF(N152="snížená",J152,0)</f>
        <v>0</v>
      </c>
      <c r="BG152" s="123">
        <f>IF(N152="zákl. přenesená",J152,0)</f>
        <v>0</v>
      </c>
      <c r="BH152" s="123">
        <f>IF(N152="sníž. přenesená",J152,0)</f>
        <v>0</v>
      </c>
      <c r="BI152" s="123">
        <f>IF(N152="nulová",J152,0)</f>
        <v>0</v>
      </c>
      <c r="BJ152" s="13" t="s">
        <v>77</v>
      </c>
      <c r="BK152" s="123">
        <f>ROUND(I152*H152,2)</f>
        <v>2000</v>
      </c>
      <c r="BL152" s="13" t="s">
        <v>121</v>
      </c>
      <c r="BM152" s="122" t="s">
        <v>193</v>
      </c>
    </row>
    <row r="153" spans="2:65" s="1" customFormat="1" ht="37.950000000000003" customHeight="1">
      <c r="B153" s="25"/>
      <c r="C153" s="111" t="s">
        <v>194</v>
      </c>
      <c r="D153" s="111" t="s">
        <v>117</v>
      </c>
      <c r="E153" s="112" t="s">
        <v>195</v>
      </c>
      <c r="F153" s="113" t="s">
        <v>196</v>
      </c>
      <c r="G153" s="114" t="s">
        <v>138</v>
      </c>
      <c r="H153" s="115">
        <v>99</v>
      </c>
      <c r="I153" s="133">
        <v>1500</v>
      </c>
      <c r="J153" s="116">
        <f>ROUND(I153*H153,2)</f>
        <v>148500</v>
      </c>
      <c r="K153" s="117"/>
      <c r="L153" s="25"/>
      <c r="M153" s="118" t="s">
        <v>1</v>
      </c>
      <c r="N153" s="119" t="s">
        <v>37</v>
      </c>
      <c r="O153" s="120">
        <v>0</v>
      </c>
      <c r="P153" s="120">
        <f>O153*H153</f>
        <v>0</v>
      </c>
      <c r="Q153" s="120">
        <v>0</v>
      </c>
      <c r="R153" s="120">
        <f>Q153*H153</f>
        <v>0</v>
      </c>
      <c r="S153" s="120">
        <v>0</v>
      </c>
      <c r="T153" s="121">
        <f>S153*H153</f>
        <v>0</v>
      </c>
      <c r="AR153" s="122" t="s">
        <v>121</v>
      </c>
      <c r="AT153" s="122" t="s">
        <v>117</v>
      </c>
      <c r="AU153" s="122" t="s">
        <v>81</v>
      </c>
      <c r="AY153" s="13" t="s">
        <v>114</v>
      </c>
      <c r="BE153" s="123">
        <f>IF(N153="základní",J153,0)</f>
        <v>148500</v>
      </c>
      <c r="BF153" s="123">
        <f>IF(N153="snížená",J153,0)</f>
        <v>0</v>
      </c>
      <c r="BG153" s="123">
        <f>IF(N153="zákl. přenesená",J153,0)</f>
        <v>0</v>
      </c>
      <c r="BH153" s="123">
        <f>IF(N153="sníž. přenesená",J153,0)</f>
        <v>0</v>
      </c>
      <c r="BI153" s="123">
        <f>IF(N153="nulová",J153,0)</f>
        <v>0</v>
      </c>
      <c r="BJ153" s="13" t="s">
        <v>77</v>
      </c>
      <c r="BK153" s="123">
        <f>ROUND(I153*H153,2)</f>
        <v>148500</v>
      </c>
      <c r="BL153" s="13" t="s">
        <v>121</v>
      </c>
      <c r="BM153" s="122" t="s">
        <v>197</v>
      </c>
    </row>
    <row r="154" spans="2:65" s="11" customFormat="1" ht="22.95" customHeight="1">
      <c r="B154" s="100"/>
      <c r="D154" s="101" t="s">
        <v>71</v>
      </c>
      <c r="E154" s="109" t="s">
        <v>126</v>
      </c>
      <c r="F154" s="109" t="s">
        <v>198</v>
      </c>
      <c r="I154" s="132"/>
      <c r="J154" s="110">
        <f>BK154</f>
        <v>1059984</v>
      </c>
      <c r="L154" s="100"/>
      <c r="M154" s="104"/>
      <c r="P154" s="105">
        <f>SUM(P155:P166)</f>
        <v>96.12</v>
      </c>
      <c r="R154" s="105">
        <f>SUM(R155:R166)</f>
        <v>6.4238399999999993</v>
      </c>
      <c r="T154" s="106">
        <f>SUM(T155:T166)</f>
        <v>0</v>
      </c>
      <c r="AR154" s="101" t="s">
        <v>77</v>
      </c>
      <c r="AT154" s="107" t="s">
        <v>71</v>
      </c>
      <c r="AU154" s="107" t="s">
        <v>77</v>
      </c>
      <c r="AY154" s="101" t="s">
        <v>114</v>
      </c>
      <c r="BK154" s="108">
        <f>SUM(BK155:BK166)</f>
        <v>1059984</v>
      </c>
    </row>
    <row r="155" spans="2:65" s="1" customFormat="1" ht="33" customHeight="1">
      <c r="B155" s="25"/>
      <c r="C155" s="111" t="s">
        <v>8</v>
      </c>
      <c r="D155" s="111" t="s">
        <v>117</v>
      </c>
      <c r="E155" s="112" t="s">
        <v>199</v>
      </c>
      <c r="F155" s="113" t="s">
        <v>200</v>
      </c>
      <c r="G155" s="114" t="s">
        <v>120</v>
      </c>
      <c r="H155" s="115">
        <v>648</v>
      </c>
      <c r="I155" s="133">
        <v>260</v>
      </c>
      <c r="J155" s="116">
        <f>ROUND(I155*H155,2)</f>
        <v>168480</v>
      </c>
      <c r="K155" s="117"/>
      <c r="L155" s="25"/>
      <c r="M155" s="118" t="s">
        <v>1</v>
      </c>
      <c r="N155" s="119" t="s">
        <v>37</v>
      </c>
      <c r="O155" s="120">
        <v>2.8000000000000001E-2</v>
      </c>
      <c r="P155" s="120">
        <f>O155*H155</f>
        <v>18.144000000000002</v>
      </c>
      <c r="Q155" s="120">
        <v>0</v>
      </c>
      <c r="R155" s="120">
        <f>Q155*H155</f>
        <v>0</v>
      </c>
      <c r="S155" s="120">
        <v>0</v>
      </c>
      <c r="T155" s="121">
        <f>S155*H155</f>
        <v>0</v>
      </c>
      <c r="AR155" s="122" t="s">
        <v>121</v>
      </c>
      <c r="AT155" s="122" t="s">
        <v>117</v>
      </c>
      <c r="AU155" s="122" t="s">
        <v>81</v>
      </c>
      <c r="AY155" s="13" t="s">
        <v>114</v>
      </c>
      <c r="BE155" s="123">
        <f>IF(N155="základní",J155,0)</f>
        <v>168480</v>
      </c>
      <c r="BF155" s="123">
        <f>IF(N155="snížená",J155,0)</f>
        <v>0</v>
      </c>
      <c r="BG155" s="123">
        <f>IF(N155="zákl. přenesená",J155,0)</f>
        <v>0</v>
      </c>
      <c r="BH155" s="123">
        <f>IF(N155="sníž. přenesená",J155,0)</f>
        <v>0</v>
      </c>
      <c r="BI155" s="123">
        <f>IF(N155="nulová",J155,0)</f>
        <v>0</v>
      </c>
      <c r="BJ155" s="13" t="s">
        <v>77</v>
      </c>
      <c r="BK155" s="123">
        <f>ROUND(I155*H155,2)</f>
        <v>168480</v>
      </c>
      <c r="BL155" s="13" t="s">
        <v>121</v>
      </c>
      <c r="BM155" s="122" t="s">
        <v>201</v>
      </c>
    </row>
    <row r="156" spans="2:65" s="1" customFormat="1" ht="24.15" customHeight="1">
      <c r="B156" s="25"/>
      <c r="C156" s="111" t="s">
        <v>202</v>
      </c>
      <c r="D156" s="111" t="s">
        <v>117</v>
      </c>
      <c r="E156" s="112" t="s">
        <v>203</v>
      </c>
      <c r="F156" s="113" t="s">
        <v>204</v>
      </c>
      <c r="G156" s="114" t="s">
        <v>120</v>
      </c>
      <c r="H156" s="115">
        <v>648</v>
      </c>
      <c r="I156" s="133">
        <v>95</v>
      </c>
      <c r="J156" s="116">
        <f>ROUND(I156*H156,2)</f>
        <v>61560</v>
      </c>
      <c r="K156" s="117"/>
      <c r="L156" s="25"/>
      <c r="M156" s="118" t="s">
        <v>1</v>
      </c>
      <c r="N156" s="119" t="s">
        <v>37</v>
      </c>
      <c r="O156" s="120">
        <v>0.02</v>
      </c>
      <c r="P156" s="120">
        <f>O156*H156</f>
        <v>12.96</v>
      </c>
      <c r="Q156" s="120">
        <v>0</v>
      </c>
      <c r="R156" s="120">
        <f>Q156*H156</f>
        <v>0</v>
      </c>
      <c r="S156" s="120">
        <v>0</v>
      </c>
      <c r="T156" s="121">
        <f>S156*H156</f>
        <v>0</v>
      </c>
      <c r="AR156" s="122" t="s">
        <v>121</v>
      </c>
      <c r="AT156" s="122" t="s">
        <v>117</v>
      </c>
      <c r="AU156" s="122" t="s">
        <v>81</v>
      </c>
      <c r="AY156" s="13" t="s">
        <v>114</v>
      </c>
      <c r="BE156" s="123">
        <f>IF(N156="základní",J156,0)</f>
        <v>61560</v>
      </c>
      <c r="BF156" s="123">
        <f>IF(N156="snížená",J156,0)</f>
        <v>0</v>
      </c>
      <c r="BG156" s="123">
        <f>IF(N156="zákl. přenesená",J156,0)</f>
        <v>0</v>
      </c>
      <c r="BH156" s="123">
        <f>IF(N156="sníž. přenesená",J156,0)</f>
        <v>0</v>
      </c>
      <c r="BI156" s="123">
        <f>IF(N156="nulová",J156,0)</f>
        <v>0</v>
      </c>
      <c r="BJ156" s="13" t="s">
        <v>77</v>
      </c>
      <c r="BK156" s="123">
        <f>ROUND(I156*H156,2)</f>
        <v>61560</v>
      </c>
      <c r="BL156" s="13" t="s">
        <v>121</v>
      </c>
      <c r="BM156" s="122" t="s">
        <v>205</v>
      </c>
    </row>
    <row r="157" spans="2:65" s="1" customFormat="1" ht="24.15" customHeight="1">
      <c r="B157" s="25"/>
      <c r="C157" s="111" t="s">
        <v>206</v>
      </c>
      <c r="D157" s="111" t="s">
        <v>117</v>
      </c>
      <c r="E157" s="112" t="s">
        <v>207</v>
      </c>
      <c r="F157" s="113" t="s">
        <v>208</v>
      </c>
      <c r="G157" s="114" t="s">
        <v>120</v>
      </c>
      <c r="H157" s="115">
        <v>648</v>
      </c>
      <c r="I157" s="133">
        <v>220</v>
      </c>
      <c r="J157" s="116">
        <f>ROUND(I157*H157,2)</f>
        <v>142560</v>
      </c>
      <c r="K157" s="117"/>
      <c r="L157" s="25"/>
      <c r="M157" s="118" t="s">
        <v>1</v>
      </c>
      <c r="N157" s="119" t="s">
        <v>37</v>
      </c>
      <c r="O157" s="120">
        <v>2.5999999999999999E-2</v>
      </c>
      <c r="P157" s="120">
        <f>O157*H157</f>
        <v>16.847999999999999</v>
      </c>
      <c r="Q157" s="120">
        <v>0</v>
      </c>
      <c r="R157" s="120">
        <f>Q157*H157</f>
        <v>0</v>
      </c>
      <c r="S157" s="120">
        <v>0</v>
      </c>
      <c r="T157" s="121">
        <f>S157*H157</f>
        <v>0</v>
      </c>
      <c r="AR157" s="122" t="s">
        <v>121</v>
      </c>
      <c r="AT157" s="122" t="s">
        <v>117</v>
      </c>
      <c r="AU157" s="122" t="s">
        <v>81</v>
      </c>
      <c r="AY157" s="13" t="s">
        <v>114</v>
      </c>
      <c r="BE157" s="123">
        <f>IF(N157="základní",J157,0)</f>
        <v>142560</v>
      </c>
      <c r="BF157" s="123">
        <f>IF(N157="snížená",J157,0)</f>
        <v>0</v>
      </c>
      <c r="BG157" s="123">
        <f>IF(N157="zákl. přenesená",J157,0)</f>
        <v>0</v>
      </c>
      <c r="BH157" s="123">
        <f>IF(N157="sníž. přenesená",J157,0)</f>
        <v>0</v>
      </c>
      <c r="BI157" s="123">
        <f>IF(N157="nulová",J157,0)</f>
        <v>0</v>
      </c>
      <c r="BJ157" s="13" t="s">
        <v>77</v>
      </c>
      <c r="BK157" s="123">
        <f>ROUND(I157*H157,2)</f>
        <v>142560</v>
      </c>
      <c r="BL157" s="13" t="s">
        <v>121</v>
      </c>
      <c r="BM157" s="122" t="s">
        <v>209</v>
      </c>
    </row>
    <row r="158" spans="2:65" s="1" customFormat="1" ht="24.15" customHeight="1">
      <c r="B158" s="25"/>
      <c r="C158" s="111" t="s">
        <v>210</v>
      </c>
      <c r="D158" s="111" t="s">
        <v>117</v>
      </c>
      <c r="E158" s="112" t="s">
        <v>211</v>
      </c>
      <c r="F158" s="113" t="s">
        <v>212</v>
      </c>
      <c r="G158" s="114" t="s">
        <v>120</v>
      </c>
      <c r="H158" s="115">
        <v>72</v>
      </c>
      <c r="I158" s="133">
        <v>245</v>
      </c>
      <c r="J158" s="116">
        <f>ROUND(I158*H158,2)</f>
        <v>17640</v>
      </c>
      <c r="K158" s="117"/>
      <c r="L158" s="25"/>
      <c r="M158" s="118" t="s">
        <v>1</v>
      </c>
      <c r="N158" s="119" t="s">
        <v>37</v>
      </c>
      <c r="O158" s="120">
        <v>0.109</v>
      </c>
      <c r="P158" s="120">
        <f>O158*H158</f>
        <v>7.8479999999999999</v>
      </c>
      <c r="Q158" s="120">
        <v>0</v>
      </c>
      <c r="R158" s="120">
        <f>Q158*H158</f>
        <v>0</v>
      </c>
      <c r="S158" s="120">
        <v>0</v>
      </c>
      <c r="T158" s="121">
        <f>S158*H158</f>
        <v>0</v>
      </c>
      <c r="AR158" s="122" t="s">
        <v>121</v>
      </c>
      <c r="AT158" s="122" t="s">
        <v>117</v>
      </c>
      <c r="AU158" s="122" t="s">
        <v>81</v>
      </c>
      <c r="AY158" s="13" t="s">
        <v>114</v>
      </c>
      <c r="BE158" s="123">
        <f>IF(N158="základní",J158,0)</f>
        <v>17640</v>
      </c>
      <c r="BF158" s="123">
        <f>IF(N158="snížená",J158,0)</f>
        <v>0</v>
      </c>
      <c r="BG158" s="123">
        <f>IF(N158="zákl. přenesená",J158,0)</f>
        <v>0</v>
      </c>
      <c r="BH158" s="123">
        <f>IF(N158="sníž. přenesená",J158,0)</f>
        <v>0</v>
      </c>
      <c r="BI158" s="123">
        <f>IF(N158="nulová",J158,0)</f>
        <v>0</v>
      </c>
      <c r="BJ158" s="13" t="s">
        <v>77</v>
      </c>
      <c r="BK158" s="123">
        <f>ROUND(I158*H158,2)</f>
        <v>17640</v>
      </c>
      <c r="BL158" s="13" t="s">
        <v>121</v>
      </c>
      <c r="BM158" s="122" t="s">
        <v>213</v>
      </c>
    </row>
    <row r="159" spans="2:65" s="1" customFormat="1" ht="19.2">
      <c r="B159" s="25"/>
      <c r="D159" s="124" t="s">
        <v>134</v>
      </c>
      <c r="F159" s="125" t="s">
        <v>214</v>
      </c>
      <c r="I159" s="131"/>
      <c r="L159" s="25"/>
      <c r="M159" s="126"/>
      <c r="T159" s="48"/>
      <c r="AT159" s="13" t="s">
        <v>134</v>
      </c>
      <c r="AU159" s="13" t="s">
        <v>81</v>
      </c>
    </row>
    <row r="160" spans="2:65" s="1" customFormat="1" ht="33" customHeight="1">
      <c r="B160" s="25"/>
      <c r="C160" s="111" t="s">
        <v>215</v>
      </c>
      <c r="D160" s="111" t="s">
        <v>117</v>
      </c>
      <c r="E160" s="112" t="s">
        <v>216</v>
      </c>
      <c r="F160" s="113" t="s">
        <v>217</v>
      </c>
      <c r="G160" s="114" t="s">
        <v>120</v>
      </c>
      <c r="H160" s="115">
        <v>648</v>
      </c>
      <c r="I160" s="133">
        <v>800</v>
      </c>
      <c r="J160" s="116">
        <f>ROUND(I160*H160,2)</f>
        <v>518400</v>
      </c>
      <c r="K160" s="117"/>
      <c r="L160" s="25"/>
      <c r="M160" s="118" t="s">
        <v>1</v>
      </c>
      <c r="N160" s="119" t="s">
        <v>37</v>
      </c>
      <c r="O160" s="120">
        <v>0</v>
      </c>
      <c r="P160" s="120">
        <f>O160*H160</f>
        <v>0</v>
      </c>
      <c r="Q160" s="120">
        <v>0</v>
      </c>
      <c r="R160" s="120">
        <f>Q160*H160</f>
        <v>0</v>
      </c>
      <c r="S160" s="120">
        <v>0</v>
      </c>
      <c r="T160" s="121">
        <f>S160*H160</f>
        <v>0</v>
      </c>
      <c r="AR160" s="122" t="s">
        <v>121</v>
      </c>
      <c r="AT160" s="122" t="s">
        <v>117</v>
      </c>
      <c r="AU160" s="122" t="s">
        <v>81</v>
      </c>
      <c r="AY160" s="13" t="s">
        <v>114</v>
      </c>
      <c r="BE160" s="123">
        <f>IF(N160="základní",J160,0)</f>
        <v>518400</v>
      </c>
      <c r="BF160" s="123">
        <f>IF(N160="snížená",J160,0)</f>
        <v>0</v>
      </c>
      <c r="BG160" s="123">
        <f>IF(N160="zákl. přenesená",J160,0)</f>
        <v>0</v>
      </c>
      <c r="BH160" s="123">
        <f>IF(N160="sníž. přenesená",J160,0)</f>
        <v>0</v>
      </c>
      <c r="BI160" s="123">
        <f>IF(N160="nulová",J160,0)</f>
        <v>0</v>
      </c>
      <c r="BJ160" s="13" t="s">
        <v>77</v>
      </c>
      <c r="BK160" s="123">
        <f>ROUND(I160*H160,2)</f>
        <v>518400</v>
      </c>
      <c r="BL160" s="13" t="s">
        <v>121</v>
      </c>
      <c r="BM160" s="122" t="s">
        <v>218</v>
      </c>
    </row>
    <row r="161" spans="2:65" s="1" customFormat="1" ht="28.8">
      <c r="B161" s="25"/>
      <c r="D161" s="124" t="s">
        <v>134</v>
      </c>
      <c r="F161" s="125" t="s">
        <v>219</v>
      </c>
      <c r="I161" s="131"/>
      <c r="L161" s="25"/>
      <c r="M161" s="126"/>
      <c r="T161" s="48"/>
      <c r="AT161" s="13" t="s">
        <v>134</v>
      </c>
      <c r="AU161" s="13" t="s">
        <v>81</v>
      </c>
    </row>
    <row r="162" spans="2:65" s="1" customFormat="1" ht="16.5" customHeight="1">
      <c r="B162" s="25"/>
      <c r="C162" s="111" t="s">
        <v>7</v>
      </c>
      <c r="D162" s="111" t="s">
        <v>117</v>
      </c>
      <c r="E162" s="112" t="s">
        <v>220</v>
      </c>
      <c r="F162" s="113" t="s">
        <v>221</v>
      </c>
      <c r="G162" s="114" t="s">
        <v>120</v>
      </c>
      <c r="H162" s="115">
        <v>72</v>
      </c>
      <c r="I162" s="133">
        <v>450</v>
      </c>
      <c r="J162" s="116">
        <f>ROUND(I162*H162,2)</f>
        <v>32400</v>
      </c>
      <c r="K162" s="117"/>
      <c r="L162" s="25"/>
      <c r="M162" s="118" t="s">
        <v>1</v>
      </c>
      <c r="N162" s="119" t="s">
        <v>37</v>
      </c>
      <c r="O162" s="120">
        <v>0</v>
      </c>
      <c r="P162" s="120">
        <f>O162*H162</f>
        <v>0</v>
      </c>
      <c r="Q162" s="120">
        <v>0</v>
      </c>
      <c r="R162" s="120">
        <f>Q162*H162</f>
        <v>0</v>
      </c>
      <c r="S162" s="120">
        <v>0</v>
      </c>
      <c r="T162" s="121">
        <f>S162*H162</f>
        <v>0</v>
      </c>
      <c r="AR162" s="122" t="s">
        <v>121</v>
      </c>
      <c r="AT162" s="122" t="s">
        <v>117</v>
      </c>
      <c r="AU162" s="122" t="s">
        <v>81</v>
      </c>
      <c r="AY162" s="13" t="s">
        <v>114</v>
      </c>
      <c r="BE162" s="123">
        <f>IF(N162="základní",J162,0)</f>
        <v>32400</v>
      </c>
      <c r="BF162" s="123">
        <f>IF(N162="snížená",J162,0)</f>
        <v>0</v>
      </c>
      <c r="BG162" s="123">
        <f>IF(N162="zákl. přenesená",J162,0)</f>
        <v>0</v>
      </c>
      <c r="BH162" s="123">
        <f>IF(N162="sníž. přenesená",J162,0)</f>
        <v>0</v>
      </c>
      <c r="BI162" s="123">
        <f>IF(N162="nulová",J162,0)</f>
        <v>0</v>
      </c>
      <c r="BJ162" s="13" t="s">
        <v>77</v>
      </c>
      <c r="BK162" s="123">
        <f>ROUND(I162*H162,2)</f>
        <v>32400</v>
      </c>
      <c r="BL162" s="13" t="s">
        <v>121</v>
      </c>
      <c r="BM162" s="122" t="s">
        <v>222</v>
      </c>
    </row>
    <row r="163" spans="2:65" s="1" customFormat="1" ht="37.950000000000003" customHeight="1">
      <c r="B163" s="25"/>
      <c r="C163" s="111" t="s">
        <v>223</v>
      </c>
      <c r="D163" s="111" t="s">
        <v>117</v>
      </c>
      <c r="E163" s="112" t="s">
        <v>224</v>
      </c>
      <c r="F163" s="113" t="s">
        <v>225</v>
      </c>
      <c r="G163" s="114" t="s">
        <v>120</v>
      </c>
      <c r="H163" s="115">
        <v>72</v>
      </c>
      <c r="I163" s="133">
        <v>320</v>
      </c>
      <c r="J163" s="116">
        <f>ROUND(I163*H163,2)</f>
        <v>23040</v>
      </c>
      <c r="K163" s="117"/>
      <c r="L163" s="25"/>
      <c r="M163" s="118" t="s">
        <v>1</v>
      </c>
      <c r="N163" s="119" t="s">
        <v>37</v>
      </c>
      <c r="O163" s="120">
        <v>0.56000000000000005</v>
      </c>
      <c r="P163" s="120">
        <f>O163*H163</f>
        <v>40.320000000000007</v>
      </c>
      <c r="Q163" s="120">
        <v>8.9219999999999994E-2</v>
      </c>
      <c r="R163" s="120">
        <f>Q163*H163</f>
        <v>6.4238399999999993</v>
      </c>
      <c r="S163" s="120">
        <v>0</v>
      </c>
      <c r="T163" s="121">
        <f>S163*H163</f>
        <v>0</v>
      </c>
      <c r="AR163" s="122" t="s">
        <v>121</v>
      </c>
      <c r="AT163" s="122" t="s">
        <v>117</v>
      </c>
      <c r="AU163" s="122" t="s">
        <v>81</v>
      </c>
      <c r="AY163" s="13" t="s">
        <v>114</v>
      </c>
      <c r="BE163" s="123">
        <f>IF(N163="základní",J163,0)</f>
        <v>23040</v>
      </c>
      <c r="BF163" s="123">
        <f>IF(N163="snížená",J163,0)</f>
        <v>0</v>
      </c>
      <c r="BG163" s="123">
        <f>IF(N163="zákl. přenesená",J163,0)</f>
        <v>0</v>
      </c>
      <c r="BH163" s="123">
        <f>IF(N163="sníž. přenesená",J163,0)</f>
        <v>0</v>
      </c>
      <c r="BI163" s="123">
        <f>IF(N163="nulová",J163,0)</f>
        <v>0</v>
      </c>
      <c r="BJ163" s="13" t="s">
        <v>77</v>
      </c>
      <c r="BK163" s="123">
        <f>ROUND(I163*H163,2)</f>
        <v>23040</v>
      </c>
      <c r="BL163" s="13" t="s">
        <v>121</v>
      </c>
      <c r="BM163" s="122" t="s">
        <v>226</v>
      </c>
    </row>
    <row r="164" spans="2:65" s="1" customFormat="1" ht="38.4">
      <c r="B164" s="25"/>
      <c r="D164" s="124" t="s">
        <v>134</v>
      </c>
      <c r="F164" s="125" t="s">
        <v>227</v>
      </c>
      <c r="I164" s="131"/>
      <c r="L164" s="25"/>
      <c r="M164" s="126"/>
      <c r="T164" s="48"/>
      <c r="AT164" s="13" t="s">
        <v>134</v>
      </c>
      <c r="AU164" s="13" t="s">
        <v>81</v>
      </c>
    </row>
    <row r="165" spans="2:65" s="1" customFormat="1" ht="24.15" customHeight="1">
      <c r="B165" s="25"/>
      <c r="C165" s="111" t="s">
        <v>228</v>
      </c>
      <c r="D165" s="111" t="s">
        <v>117</v>
      </c>
      <c r="E165" s="112" t="s">
        <v>229</v>
      </c>
      <c r="F165" s="113" t="s">
        <v>230</v>
      </c>
      <c r="G165" s="114" t="s">
        <v>120</v>
      </c>
      <c r="H165" s="115">
        <v>648</v>
      </c>
      <c r="I165" s="133">
        <v>50</v>
      </c>
      <c r="J165" s="116">
        <f>ROUND(I165*H165,2)</f>
        <v>32400</v>
      </c>
      <c r="K165" s="117"/>
      <c r="L165" s="25"/>
      <c r="M165" s="118" t="s">
        <v>1</v>
      </c>
      <c r="N165" s="119" t="s">
        <v>37</v>
      </c>
      <c r="O165" s="120">
        <v>0</v>
      </c>
      <c r="P165" s="120">
        <f>O165*H165</f>
        <v>0</v>
      </c>
      <c r="Q165" s="120">
        <v>0</v>
      </c>
      <c r="R165" s="120">
        <f>Q165*H165</f>
        <v>0</v>
      </c>
      <c r="S165" s="120">
        <v>0</v>
      </c>
      <c r="T165" s="121">
        <f>S165*H165</f>
        <v>0</v>
      </c>
      <c r="AR165" s="122" t="s">
        <v>121</v>
      </c>
      <c r="AT165" s="122" t="s">
        <v>117</v>
      </c>
      <c r="AU165" s="122" t="s">
        <v>81</v>
      </c>
      <c r="AY165" s="13" t="s">
        <v>114</v>
      </c>
      <c r="BE165" s="123">
        <f>IF(N165="základní",J165,0)</f>
        <v>32400</v>
      </c>
      <c r="BF165" s="123">
        <f>IF(N165="snížená",J165,0)</f>
        <v>0</v>
      </c>
      <c r="BG165" s="123">
        <f>IF(N165="zákl. přenesená",J165,0)</f>
        <v>0</v>
      </c>
      <c r="BH165" s="123">
        <f>IF(N165="sníž. přenesená",J165,0)</f>
        <v>0</v>
      </c>
      <c r="BI165" s="123">
        <f>IF(N165="nulová",J165,0)</f>
        <v>0</v>
      </c>
      <c r="BJ165" s="13" t="s">
        <v>77</v>
      </c>
      <c r="BK165" s="123">
        <f>ROUND(I165*H165,2)</f>
        <v>32400</v>
      </c>
      <c r="BL165" s="13" t="s">
        <v>121</v>
      </c>
      <c r="BM165" s="122" t="s">
        <v>231</v>
      </c>
    </row>
    <row r="166" spans="2:65" s="1" customFormat="1" ht="16.5" customHeight="1">
      <c r="B166" s="25"/>
      <c r="C166" s="111" t="s">
        <v>232</v>
      </c>
      <c r="D166" s="111" t="s">
        <v>117</v>
      </c>
      <c r="E166" s="112" t="s">
        <v>233</v>
      </c>
      <c r="F166" s="113" t="s">
        <v>234</v>
      </c>
      <c r="G166" s="114" t="s">
        <v>120</v>
      </c>
      <c r="H166" s="115">
        <v>648</v>
      </c>
      <c r="I166" s="133">
        <v>98</v>
      </c>
      <c r="J166" s="116">
        <f>ROUND(I166*H166,2)</f>
        <v>63504</v>
      </c>
      <c r="K166" s="117"/>
      <c r="L166" s="25"/>
      <c r="M166" s="118" t="s">
        <v>1</v>
      </c>
      <c r="N166" s="119" t="s">
        <v>37</v>
      </c>
      <c r="O166" s="120">
        <v>0</v>
      </c>
      <c r="P166" s="120">
        <f>O166*H166</f>
        <v>0</v>
      </c>
      <c r="Q166" s="120">
        <v>0</v>
      </c>
      <c r="R166" s="120">
        <f>Q166*H166</f>
        <v>0</v>
      </c>
      <c r="S166" s="120">
        <v>0</v>
      </c>
      <c r="T166" s="121">
        <f>S166*H166</f>
        <v>0</v>
      </c>
      <c r="AR166" s="122" t="s">
        <v>121</v>
      </c>
      <c r="AT166" s="122" t="s">
        <v>117</v>
      </c>
      <c r="AU166" s="122" t="s">
        <v>81</v>
      </c>
      <c r="AY166" s="13" t="s">
        <v>114</v>
      </c>
      <c r="BE166" s="123">
        <f>IF(N166="základní",J166,0)</f>
        <v>63504</v>
      </c>
      <c r="BF166" s="123">
        <f>IF(N166="snížená",J166,0)</f>
        <v>0</v>
      </c>
      <c r="BG166" s="123">
        <f>IF(N166="zákl. přenesená",J166,0)</f>
        <v>0</v>
      </c>
      <c r="BH166" s="123">
        <f>IF(N166="sníž. přenesená",J166,0)</f>
        <v>0</v>
      </c>
      <c r="BI166" s="123">
        <f>IF(N166="nulová",J166,0)</f>
        <v>0</v>
      </c>
      <c r="BJ166" s="13" t="s">
        <v>77</v>
      </c>
      <c r="BK166" s="123">
        <f>ROUND(I166*H166,2)</f>
        <v>63504</v>
      </c>
      <c r="BL166" s="13" t="s">
        <v>121</v>
      </c>
      <c r="BM166" s="122" t="s">
        <v>235</v>
      </c>
    </row>
    <row r="167" spans="2:65" s="11" customFormat="1" ht="22.95" customHeight="1">
      <c r="B167" s="100"/>
      <c r="D167" s="101" t="s">
        <v>71</v>
      </c>
      <c r="E167" s="109" t="s">
        <v>145</v>
      </c>
      <c r="F167" s="109" t="s">
        <v>236</v>
      </c>
      <c r="I167" s="132"/>
      <c r="J167" s="110">
        <f>BK167</f>
        <v>195916</v>
      </c>
      <c r="L167" s="100"/>
      <c r="M167" s="104"/>
      <c r="P167" s="105">
        <f>SUM(P168:P176)</f>
        <v>0</v>
      </c>
      <c r="R167" s="105">
        <f>SUM(R168:R176)</f>
        <v>0</v>
      </c>
      <c r="T167" s="106">
        <f>SUM(T168:T176)</f>
        <v>0</v>
      </c>
      <c r="AR167" s="101" t="s">
        <v>77</v>
      </c>
      <c r="AT167" s="107" t="s">
        <v>71</v>
      </c>
      <c r="AU167" s="107" t="s">
        <v>77</v>
      </c>
      <c r="AY167" s="101" t="s">
        <v>114</v>
      </c>
      <c r="BK167" s="108">
        <f>SUM(BK168:BK176)</f>
        <v>195916</v>
      </c>
    </row>
    <row r="168" spans="2:65" s="1" customFormat="1" ht="16.5" customHeight="1">
      <c r="B168" s="25"/>
      <c r="C168" s="111" t="s">
        <v>237</v>
      </c>
      <c r="D168" s="111" t="s">
        <v>117</v>
      </c>
      <c r="E168" s="112" t="s">
        <v>191</v>
      </c>
      <c r="F168" s="113" t="s">
        <v>192</v>
      </c>
      <c r="G168" s="114" t="s">
        <v>178</v>
      </c>
      <c r="H168" s="115">
        <v>4</v>
      </c>
      <c r="I168" s="133">
        <v>500</v>
      </c>
      <c r="J168" s="116">
        <f>ROUND(I168*H168,2)</f>
        <v>2000</v>
      </c>
      <c r="K168" s="117"/>
      <c r="L168" s="25"/>
      <c r="M168" s="118" t="s">
        <v>1</v>
      </c>
      <c r="N168" s="119" t="s">
        <v>37</v>
      </c>
      <c r="O168" s="120">
        <v>0</v>
      </c>
      <c r="P168" s="120">
        <f>O168*H168</f>
        <v>0</v>
      </c>
      <c r="Q168" s="120">
        <v>0</v>
      </c>
      <c r="R168" s="120">
        <f>Q168*H168</f>
        <v>0</v>
      </c>
      <c r="S168" s="120">
        <v>0</v>
      </c>
      <c r="T168" s="121">
        <f>S168*H168</f>
        <v>0</v>
      </c>
      <c r="AR168" s="122" t="s">
        <v>121</v>
      </c>
      <c r="AT168" s="122" t="s">
        <v>117</v>
      </c>
      <c r="AU168" s="122" t="s">
        <v>81</v>
      </c>
      <c r="AY168" s="13" t="s">
        <v>114</v>
      </c>
      <c r="BE168" s="123">
        <f>IF(N168="základní",J168,0)</f>
        <v>2000</v>
      </c>
      <c r="BF168" s="123">
        <f>IF(N168="snížená",J168,0)</f>
        <v>0</v>
      </c>
      <c r="BG168" s="123">
        <f>IF(N168="zákl. přenesená",J168,0)</f>
        <v>0</v>
      </c>
      <c r="BH168" s="123">
        <f>IF(N168="sníž. přenesená",J168,0)</f>
        <v>0</v>
      </c>
      <c r="BI168" s="123">
        <f>IF(N168="nulová",J168,0)</f>
        <v>0</v>
      </c>
      <c r="BJ168" s="13" t="s">
        <v>77</v>
      </c>
      <c r="BK168" s="123">
        <f>ROUND(I168*H168,2)</f>
        <v>2000</v>
      </c>
      <c r="BL168" s="13" t="s">
        <v>121</v>
      </c>
      <c r="BM168" s="122" t="s">
        <v>238</v>
      </c>
    </row>
    <row r="169" spans="2:65" s="1" customFormat="1" ht="24.15" customHeight="1">
      <c r="B169" s="25"/>
      <c r="C169" s="111" t="s">
        <v>239</v>
      </c>
      <c r="D169" s="111" t="s">
        <v>117</v>
      </c>
      <c r="E169" s="112" t="s">
        <v>240</v>
      </c>
      <c r="F169" s="113" t="s">
        <v>241</v>
      </c>
      <c r="G169" s="114" t="s">
        <v>242</v>
      </c>
      <c r="H169" s="115">
        <v>1</v>
      </c>
      <c r="I169" s="133">
        <v>18676</v>
      </c>
      <c r="J169" s="116">
        <f>ROUND(I169*H169,2)</f>
        <v>18676</v>
      </c>
      <c r="K169" s="117"/>
      <c r="L169" s="25"/>
      <c r="M169" s="118" t="s">
        <v>1</v>
      </c>
      <c r="N169" s="119" t="s">
        <v>37</v>
      </c>
      <c r="O169" s="120">
        <v>0</v>
      </c>
      <c r="P169" s="120">
        <f>O169*H169</f>
        <v>0</v>
      </c>
      <c r="Q169" s="120">
        <v>0</v>
      </c>
      <c r="R169" s="120">
        <f>Q169*H169</f>
        <v>0</v>
      </c>
      <c r="S169" s="120">
        <v>0</v>
      </c>
      <c r="T169" s="121">
        <f>S169*H169</f>
        <v>0</v>
      </c>
      <c r="AR169" s="122" t="s">
        <v>121</v>
      </c>
      <c r="AT169" s="122" t="s">
        <v>117</v>
      </c>
      <c r="AU169" s="122" t="s">
        <v>81</v>
      </c>
      <c r="AY169" s="13" t="s">
        <v>114</v>
      </c>
      <c r="BE169" s="123">
        <f>IF(N169="základní",J169,0)</f>
        <v>18676</v>
      </c>
      <c r="BF169" s="123">
        <f>IF(N169="snížená",J169,0)</f>
        <v>0</v>
      </c>
      <c r="BG169" s="123">
        <f>IF(N169="zákl. přenesená",J169,0)</f>
        <v>0</v>
      </c>
      <c r="BH169" s="123">
        <f>IF(N169="sníž. přenesená",J169,0)</f>
        <v>0</v>
      </c>
      <c r="BI169" s="123">
        <f>IF(N169="nulová",J169,0)</f>
        <v>0</v>
      </c>
      <c r="BJ169" s="13" t="s">
        <v>77</v>
      </c>
      <c r="BK169" s="123">
        <f>ROUND(I169*H169,2)</f>
        <v>18676</v>
      </c>
      <c r="BL169" s="13" t="s">
        <v>121</v>
      </c>
      <c r="BM169" s="122" t="s">
        <v>243</v>
      </c>
    </row>
    <row r="170" spans="2:65" s="1" customFormat="1" ht="24.15" customHeight="1">
      <c r="B170" s="25"/>
      <c r="C170" s="111" t="s">
        <v>244</v>
      </c>
      <c r="D170" s="111" t="s">
        <v>117</v>
      </c>
      <c r="E170" s="112" t="s">
        <v>245</v>
      </c>
      <c r="F170" s="113" t="s">
        <v>246</v>
      </c>
      <c r="G170" s="114" t="s">
        <v>178</v>
      </c>
      <c r="H170" s="115">
        <v>1</v>
      </c>
      <c r="I170" s="133">
        <v>17250</v>
      </c>
      <c r="J170" s="116">
        <f>ROUND(I170*H170,2)</f>
        <v>17250</v>
      </c>
      <c r="K170" s="117"/>
      <c r="L170" s="25"/>
      <c r="M170" s="118" t="s">
        <v>1</v>
      </c>
      <c r="N170" s="119" t="s">
        <v>37</v>
      </c>
      <c r="O170" s="120">
        <v>0</v>
      </c>
      <c r="P170" s="120">
        <f>O170*H170</f>
        <v>0</v>
      </c>
      <c r="Q170" s="120">
        <v>0</v>
      </c>
      <c r="R170" s="120">
        <f>Q170*H170</f>
        <v>0</v>
      </c>
      <c r="S170" s="120">
        <v>0</v>
      </c>
      <c r="T170" s="121">
        <f>S170*H170</f>
        <v>0</v>
      </c>
      <c r="AR170" s="122" t="s">
        <v>121</v>
      </c>
      <c r="AT170" s="122" t="s">
        <v>117</v>
      </c>
      <c r="AU170" s="122" t="s">
        <v>81</v>
      </c>
      <c r="AY170" s="13" t="s">
        <v>114</v>
      </c>
      <c r="BE170" s="123">
        <f>IF(N170="základní",J170,0)</f>
        <v>17250</v>
      </c>
      <c r="BF170" s="123">
        <f>IF(N170="snížená",J170,0)</f>
        <v>0</v>
      </c>
      <c r="BG170" s="123">
        <f>IF(N170="zákl. přenesená",J170,0)</f>
        <v>0</v>
      </c>
      <c r="BH170" s="123">
        <f>IF(N170="sníž. přenesená",J170,0)</f>
        <v>0</v>
      </c>
      <c r="BI170" s="123">
        <f>IF(N170="nulová",J170,0)</f>
        <v>0</v>
      </c>
      <c r="BJ170" s="13" t="s">
        <v>77</v>
      </c>
      <c r="BK170" s="123">
        <f>ROUND(I170*H170,2)</f>
        <v>17250</v>
      </c>
      <c r="BL170" s="13" t="s">
        <v>121</v>
      </c>
      <c r="BM170" s="122" t="s">
        <v>247</v>
      </c>
    </row>
    <row r="171" spans="2:65" s="1" customFormat="1" ht="19.2">
      <c r="B171" s="25"/>
      <c r="D171" s="124" t="s">
        <v>134</v>
      </c>
      <c r="F171" s="125" t="s">
        <v>248</v>
      </c>
      <c r="I171" s="131"/>
      <c r="L171" s="25"/>
      <c r="M171" s="126"/>
      <c r="T171" s="48"/>
      <c r="AT171" s="13" t="s">
        <v>134</v>
      </c>
      <c r="AU171" s="13" t="s">
        <v>81</v>
      </c>
    </row>
    <row r="172" spans="2:65" s="1" customFormat="1" ht="24.15" customHeight="1">
      <c r="B172" s="25"/>
      <c r="C172" s="111" t="s">
        <v>249</v>
      </c>
      <c r="D172" s="111" t="s">
        <v>117</v>
      </c>
      <c r="E172" s="112" t="s">
        <v>250</v>
      </c>
      <c r="F172" s="113" t="s">
        <v>251</v>
      </c>
      <c r="G172" s="114" t="s">
        <v>178</v>
      </c>
      <c r="H172" s="115">
        <v>1</v>
      </c>
      <c r="I172" s="133">
        <v>12300</v>
      </c>
      <c r="J172" s="116">
        <f>ROUND(I172*H172,2)</f>
        <v>12300</v>
      </c>
      <c r="K172" s="117"/>
      <c r="L172" s="25"/>
      <c r="M172" s="118" t="s">
        <v>1</v>
      </c>
      <c r="N172" s="119" t="s">
        <v>37</v>
      </c>
      <c r="O172" s="120">
        <v>0</v>
      </c>
      <c r="P172" s="120">
        <f>O172*H172</f>
        <v>0</v>
      </c>
      <c r="Q172" s="120">
        <v>0</v>
      </c>
      <c r="R172" s="120">
        <f>Q172*H172</f>
        <v>0</v>
      </c>
      <c r="S172" s="120">
        <v>0</v>
      </c>
      <c r="T172" s="121">
        <f>S172*H172</f>
        <v>0</v>
      </c>
      <c r="AR172" s="122" t="s">
        <v>121</v>
      </c>
      <c r="AT172" s="122" t="s">
        <v>117</v>
      </c>
      <c r="AU172" s="122" t="s">
        <v>81</v>
      </c>
      <c r="AY172" s="13" t="s">
        <v>114</v>
      </c>
      <c r="BE172" s="123">
        <f>IF(N172="základní",J172,0)</f>
        <v>12300</v>
      </c>
      <c r="BF172" s="123">
        <f>IF(N172="snížená",J172,0)</f>
        <v>0</v>
      </c>
      <c r="BG172" s="123">
        <f>IF(N172="zákl. přenesená",J172,0)</f>
        <v>0</v>
      </c>
      <c r="BH172" s="123">
        <f>IF(N172="sníž. přenesená",J172,0)</f>
        <v>0</v>
      </c>
      <c r="BI172" s="123">
        <f>IF(N172="nulová",J172,0)</f>
        <v>0</v>
      </c>
      <c r="BJ172" s="13" t="s">
        <v>77</v>
      </c>
      <c r="BK172" s="123">
        <f>ROUND(I172*H172,2)</f>
        <v>12300</v>
      </c>
      <c r="BL172" s="13" t="s">
        <v>121</v>
      </c>
      <c r="BM172" s="122" t="s">
        <v>252</v>
      </c>
    </row>
    <row r="173" spans="2:65" s="1" customFormat="1" ht="19.2">
      <c r="B173" s="25"/>
      <c r="D173" s="124" t="s">
        <v>134</v>
      </c>
      <c r="F173" s="125" t="s">
        <v>248</v>
      </c>
      <c r="I173" s="131"/>
      <c r="L173" s="25"/>
      <c r="M173" s="126"/>
      <c r="T173" s="48"/>
      <c r="AT173" s="13" t="s">
        <v>134</v>
      </c>
      <c r="AU173" s="13" t="s">
        <v>81</v>
      </c>
    </row>
    <row r="174" spans="2:65" s="1" customFormat="1" ht="37.950000000000003" customHeight="1">
      <c r="B174" s="25"/>
      <c r="C174" s="111" t="s">
        <v>253</v>
      </c>
      <c r="D174" s="111" t="s">
        <v>117</v>
      </c>
      <c r="E174" s="112" t="s">
        <v>254</v>
      </c>
      <c r="F174" s="113" t="s">
        <v>255</v>
      </c>
      <c r="G174" s="114" t="s">
        <v>120</v>
      </c>
      <c r="H174" s="115">
        <v>342</v>
      </c>
      <c r="I174" s="133">
        <v>195</v>
      </c>
      <c r="J174" s="116">
        <f>ROUND(I174*H174,2)</f>
        <v>66690</v>
      </c>
      <c r="K174" s="117"/>
      <c r="L174" s="25"/>
      <c r="M174" s="118" t="s">
        <v>1</v>
      </c>
      <c r="N174" s="119" t="s">
        <v>37</v>
      </c>
      <c r="O174" s="120">
        <v>0</v>
      </c>
      <c r="P174" s="120">
        <f>O174*H174</f>
        <v>0</v>
      </c>
      <c r="Q174" s="120">
        <v>0</v>
      </c>
      <c r="R174" s="120">
        <f>Q174*H174</f>
        <v>0</v>
      </c>
      <c r="S174" s="120">
        <v>0</v>
      </c>
      <c r="T174" s="121">
        <f>S174*H174</f>
        <v>0</v>
      </c>
      <c r="AR174" s="122" t="s">
        <v>121</v>
      </c>
      <c r="AT174" s="122" t="s">
        <v>117</v>
      </c>
      <c r="AU174" s="122" t="s">
        <v>81</v>
      </c>
      <c r="AY174" s="13" t="s">
        <v>114</v>
      </c>
      <c r="BE174" s="123">
        <f>IF(N174="základní",J174,0)</f>
        <v>66690</v>
      </c>
      <c r="BF174" s="123">
        <f>IF(N174="snížená",J174,0)</f>
        <v>0</v>
      </c>
      <c r="BG174" s="123">
        <f>IF(N174="zákl. přenesená",J174,0)</f>
        <v>0</v>
      </c>
      <c r="BH174" s="123">
        <f>IF(N174="sníž. přenesená",J174,0)</f>
        <v>0</v>
      </c>
      <c r="BI174" s="123">
        <f>IF(N174="nulová",J174,0)</f>
        <v>0</v>
      </c>
      <c r="BJ174" s="13" t="s">
        <v>77</v>
      </c>
      <c r="BK174" s="123">
        <f>ROUND(I174*H174,2)</f>
        <v>66690</v>
      </c>
      <c r="BL174" s="13" t="s">
        <v>121</v>
      </c>
      <c r="BM174" s="122" t="s">
        <v>256</v>
      </c>
    </row>
    <row r="175" spans="2:65" s="1" customFormat="1" ht="24.15" customHeight="1">
      <c r="B175" s="25"/>
      <c r="C175" s="111" t="s">
        <v>257</v>
      </c>
      <c r="D175" s="111" t="s">
        <v>117</v>
      </c>
      <c r="E175" s="112" t="s">
        <v>258</v>
      </c>
      <c r="F175" s="113" t="s">
        <v>259</v>
      </c>
      <c r="G175" s="114" t="s">
        <v>178</v>
      </c>
      <c r="H175" s="115">
        <v>2</v>
      </c>
      <c r="I175" s="133">
        <v>19500</v>
      </c>
      <c r="J175" s="116">
        <f>ROUND(I175*H175,2)</f>
        <v>39000</v>
      </c>
      <c r="K175" s="117"/>
      <c r="L175" s="25"/>
      <c r="M175" s="118" t="s">
        <v>1</v>
      </c>
      <c r="N175" s="119" t="s">
        <v>37</v>
      </c>
      <c r="O175" s="120">
        <v>0</v>
      </c>
      <c r="P175" s="120">
        <f>O175*H175</f>
        <v>0</v>
      </c>
      <c r="Q175" s="120">
        <v>0</v>
      </c>
      <c r="R175" s="120">
        <f>Q175*H175</f>
        <v>0</v>
      </c>
      <c r="S175" s="120">
        <v>0</v>
      </c>
      <c r="T175" s="121">
        <f>S175*H175</f>
        <v>0</v>
      </c>
      <c r="AR175" s="122" t="s">
        <v>121</v>
      </c>
      <c r="AT175" s="122" t="s">
        <v>117</v>
      </c>
      <c r="AU175" s="122" t="s">
        <v>81</v>
      </c>
      <c r="AY175" s="13" t="s">
        <v>114</v>
      </c>
      <c r="BE175" s="123">
        <f>IF(N175="základní",J175,0)</f>
        <v>39000</v>
      </c>
      <c r="BF175" s="123">
        <f>IF(N175="snížená",J175,0)</f>
        <v>0</v>
      </c>
      <c r="BG175" s="123">
        <f>IF(N175="zákl. přenesená",J175,0)</f>
        <v>0</v>
      </c>
      <c r="BH175" s="123">
        <f>IF(N175="sníž. přenesená",J175,0)</f>
        <v>0</v>
      </c>
      <c r="BI175" s="123">
        <f>IF(N175="nulová",J175,0)</f>
        <v>0</v>
      </c>
      <c r="BJ175" s="13" t="s">
        <v>77</v>
      </c>
      <c r="BK175" s="123">
        <f>ROUND(I175*H175,2)</f>
        <v>39000</v>
      </c>
      <c r="BL175" s="13" t="s">
        <v>121</v>
      </c>
      <c r="BM175" s="122" t="s">
        <v>260</v>
      </c>
    </row>
    <row r="176" spans="2:65" s="1" customFormat="1" ht="24.15" customHeight="1">
      <c r="B176" s="25"/>
      <c r="C176" s="111" t="s">
        <v>261</v>
      </c>
      <c r="D176" s="111" t="s">
        <v>117</v>
      </c>
      <c r="E176" s="112" t="s">
        <v>262</v>
      </c>
      <c r="F176" s="113" t="s">
        <v>263</v>
      </c>
      <c r="G176" s="114" t="s">
        <v>178</v>
      </c>
      <c r="H176" s="115">
        <v>2</v>
      </c>
      <c r="I176" s="133">
        <v>20000</v>
      </c>
      <c r="J176" s="116">
        <f>ROUND(I176*H176,2)</f>
        <v>40000</v>
      </c>
      <c r="K176" s="117"/>
      <c r="L176" s="25"/>
      <c r="M176" s="118" t="s">
        <v>1</v>
      </c>
      <c r="N176" s="119" t="s">
        <v>37</v>
      </c>
      <c r="O176" s="120">
        <v>0</v>
      </c>
      <c r="P176" s="120">
        <f>O176*H176</f>
        <v>0</v>
      </c>
      <c r="Q176" s="120">
        <v>0</v>
      </c>
      <c r="R176" s="120">
        <f>Q176*H176</f>
        <v>0</v>
      </c>
      <c r="S176" s="120">
        <v>0</v>
      </c>
      <c r="T176" s="121">
        <f>S176*H176</f>
        <v>0</v>
      </c>
      <c r="AR176" s="122" t="s">
        <v>121</v>
      </c>
      <c r="AT176" s="122" t="s">
        <v>117</v>
      </c>
      <c r="AU176" s="122" t="s">
        <v>81</v>
      </c>
      <c r="AY176" s="13" t="s">
        <v>114</v>
      </c>
      <c r="BE176" s="123">
        <f>IF(N176="základní",J176,0)</f>
        <v>40000</v>
      </c>
      <c r="BF176" s="123">
        <f>IF(N176="snížená",J176,0)</f>
        <v>0</v>
      </c>
      <c r="BG176" s="123">
        <f>IF(N176="zákl. přenesená",J176,0)</f>
        <v>0</v>
      </c>
      <c r="BH176" s="123">
        <f>IF(N176="sníž. přenesená",J176,0)</f>
        <v>0</v>
      </c>
      <c r="BI176" s="123">
        <f>IF(N176="nulová",J176,0)</f>
        <v>0</v>
      </c>
      <c r="BJ176" s="13" t="s">
        <v>77</v>
      </c>
      <c r="BK176" s="123">
        <f>ROUND(I176*H176,2)</f>
        <v>40000</v>
      </c>
      <c r="BL176" s="13" t="s">
        <v>121</v>
      </c>
      <c r="BM176" s="122" t="s">
        <v>264</v>
      </c>
    </row>
    <row r="177" spans="2:65" s="11" customFormat="1" ht="22.95" customHeight="1">
      <c r="B177" s="100"/>
      <c r="D177" s="101" t="s">
        <v>71</v>
      </c>
      <c r="E177" s="109" t="s">
        <v>152</v>
      </c>
      <c r="F177" s="109" t="s">
        <v>265</v>
      </c>
      <c r="I177" s="132"/>
      <c r="J177" s="110">
        <f>BK177</f>
        <v>48600</v>
      </c>
      <c r="L177" s="100"/>
      <c r="M177" s="104"/>
      <c r="P177" s="105">
        <f>SUM(P178:P180)</f>
        <v>17.495999999999999</v>
      </c>
      <c r="R177" s="105">
        <f>SUM(R178:R180)</f>
        <v>0</v>
      </c>
      <c r="T177" s="106">
        <f>SUM(T178:T180)</f>
        <v>0</v>
      </c>
      <c r="AR177" s="101" t="s">
        <v>77</v>
      </c>
      <c r="AT177" s="107" t="s">
        <v>71</v>
      </c>
      <c r="AU177" s="107" t="s">
        <v>77</v>
      </c>
      <c r="AY177" s="101" t="s">
        <v>114</v>
      </c>
      <c r="BK177" s="108">
        <f>SUM(BK178:BK180)</f>
        <v>48600</v>
      </c>
    </row>
    <row r="178" spans="2:65" s="1" customFormat="1" ht="37.950000000000003" customHeight="1">
      <c r="B178" s="25"/>
      <c r="C178" s="111" t="s">
        <v>266</v>
      </c>
      <c r="D178" s="111" t="s">
        <v>117</v>
      </c>
      <c r="E178" s="112" t="s">
        <v>267</v>
      </c>
      <c r="F178" s="113" t="s">
        <v>268</v>
      </c>
      <c r="G178" s="114" t="s">
        <v>120</v>
      </c>
      <c r="H178" s="115">
        <v>108</v>
      </c>
      <c r="I178" s="133">
        <v>190</v>
      </c>
      <c r="J178" s="116">
        <f>ROUND(I178*H178,2)</f>
        <v>20520</v>
      </c>
      <c r="K178" s="117"/>
      <c r="L178" s="25"/>
      <c r="M178" s="118" t="s">
        <v>1</v>
      </c>
      <c r="N178" s="119" t="s">
        <v>37</v>
      </c>
      <c r="O178" s="120">
        <v>0.09</v>
      </c>
      <c r="P178" s="120">
        <f>O178*H178</f>
        <v>9.7199999999999989</v>
      </c>
      <c r="Q178" s="120">
        <v>0</v>
      </c>
      <c r="R178" s="120">
        <f>Q178*H178</f>
        <v>0</v>
      </c>
      <c r="S178" s="120">
        <v>0</v>
      </c>
      <c r="T178" s="121">
        <f>S178*H178</f>
        <v>0</v>
      </c>
      <c r="AR178" s="122" t="s">
        <v>121</v>
      </c>
      <c r="AT178" s="122" t="s">
        <v>117</v>
      </c>
      <c r="AU178" s="122" t="s">
        <v>81</v>
      </c>
      <c r="AY178" s="13" t="s">
        <v>114</v>
      </c>
      <c r="BE178" s="123">
        <f>IF(N178="základní",J178,0)</f>
        <v>20520</v>
      </c>
      <c r="BF178" s="123">
        <f>IF(N178="snížená",J178,0)</f>
        <v>0</v>
      </c>
      <c r="BG178" s="123">
        <f>IF(N178="zákl. přenesená",J178,0)</f>
        <v>0</v>
      </c>
      <c r="BH178" s="123">
        <f>IF(N178="sníž. přenesená",J178,0)</f>
        <v>0</v>
      </c>
      <c r="BI178" s="123">
        <f>IF(N178="nulová",J178,0)</f>
        <v>0</v>
      </c>
      <c r="BJ178" s="13" t="s">
        <v>77</v>
      </c>
      <c r="BK178" s="123">
        <f>ROUND(I178*H178,2)</f>
        <v>20520</v>
      </c>
      <c r="BL178" s="13" t="s">
        <v>121</v>
      </c>
      <c r="BM178" s="122" t="s">
        <v>269</v>
      </c>
    </row>
    <row r="179" spans="2:65" s="1" customFormat="1" ht="19.2">
      <c r="B179" s="25"/>
      <c r="D179" s="124" t="s">
        <v>134</v>
      </c>
      <c r="F179" s="125" t="s">
        <v>270</v>
      </c>
      <c r="I179" s="131"/>
      <c r="L179" s="25"/>
      <c r="M179" s="126"/>
      <c r="T179" s="48"/>
      <c r="AT179" s="13" t="s">
        <v>134</v>
      </c>
      <c r="AU179" s="13" t="s">
        <v>81</v>
      </c>
    </row>
    <row r="180" spans="2:65" s="1" customFormat="1" ht="37.950000000000003" customHeight="1">
      <c r="B180" s="25"/>
      <c r="C180" s="111" t="s">
        <v>271</v>
      </c>
      <c r="D180" s="111" t="s">
        <v>117</v>
      </c>
      <c r="E180" s="112" t="s">
        <v>272</v>
      </c>
      <c r="F180" s="113" t="s">
        <v>273</v>
      </c>
      <c r="G180" s="114" t="s">
        <v>120</v>
      </c>
      <c r="H180" s="115">
        <v>108</v>
      </c>
      <c r="I180" s="133">
        <v>260</v>
      </c>
      <c r="J180" s="116">
        <f>ROUND(I180*H180,2)</f>
        <v>28080</v>
      </c>
      <c r="K180" s="117"/>
      <c r="L180" s="25"/>
      <c r="M180" s="118" t="s">
        <v>1</v>
      </c>
      <c r="N180" s="119" t="s">
        <v>37</v>
      </c>
      <c r="O180" s="120">
        <v>7.1999999999999995E-2</v>
      </c>
      <c r="P180" s="120">
        <f>O180*H180</f>
        <v>7.7759999999999998</v>
      </c>
      <c r="Q180" s="120">
        <v>0</v>
      </c>
      <c r="R180" s="120">
        <f>Q180*H180</f>
        <v>0</v>
      </c>
      <c r="S180" s="120">
        <v>0</v>
      </c>
      <c r="T180" s="121">
        <f>S180*H180</f>
        <v>0</v>
      </c>
      <c r="AR180" s="122" t="s">
        <v>121</v>
      </c>
      <c r="AT180" s="122" t="s">
        <v>117</v>
      </c>
      <c r="AU180" s="122" t="s">
        <v>81</v>
      </c>
      <c r="AY180" s="13" t="s">
        <v>114</v>
      </c>
      <c r="BE180" s="123">
        <f>IF(N180="základní",J180,0)</f>
        <v>28080</v>
      </c>
      <c r="BF180" s="123">
        <f>IF(N180="snížená",J180,0)</f>
        <v>0</v>
      </c>
      <c r="BG180" s="123">
        <f>IF(N180="zákl. přenesená",J180,0)</f>
        <v>0</v>
      </c>
      <c r="BH180" s="123">
        <f>IF(N180="sníž. přenesená",J180,0)</f>
        <v>0</v>
      </c>
      <c r="BI180" s="123">
        <f>IF(N180="nulová",J180,0)</f>
        <v>0</v>
      </c>
      <c r="BJ180" s="13" t="s">
        <v>77</v>
      </c>
      <c r="BK180" s="123">
        <f>ROUND(I180*H180,2)</f>
        <v>28080</v>
      </c>
      <c r="BL180" s="13" t="s">
        <v>121</v>
      </c>
      <c r="BM180" s="122" t="s">
        <v>274</v>
      </c>
    </row>
    <row r="181" spans="2:65" s="11" customFormat="1" ht="22.95" customHeight="1">
      <c r="B181" s="100"/>
      <c r="D181" s="101" t="s">
        <v>71</v>
      </c>
      <c r="E181" s="109" t="s">
        <v>275</v>
      </c>
      <c r="F181" s="109" t="s">
        <v>276</v>
      </c>
      <c r="I181" s="132"/>
      <c r="J181" s="110">
        <f>BK181</f>
        <v>32000</v>
      </c>
      <c r="L181" s="100"/>
      <c r="M181" s="104"/>
      <c r="P181" s="105">
        <f>SUM(P182:P184)</f>
        <v>1.76</v>
      </c>
      <c r="R181" s="105">
        <f>SUM(R182:R184)</f>
        <v>0</v>
      </c>
      <c r="T181" s="106">
        <f>SUM(T182:T184)</f>
        <v>0</v>
      </c>
      <c r="AR181" s="101" t="s">
        <v>77</v>
      </c>
      <c r="AT181" s="107" t="s">
        <v>71</v>
      </c>
      <c r="AU181" s="107" t="s">
        <v>77</v>
      </c>
      <c r="AY181" s="101" t="s">
        <v>114</v>
      </c>
      <c r="BK181" s="108">
        <f>SUM(BK182:BK184)</f>
        <v>32000</v>
      </c>
    </row>
    <row r="182" spans="2:65" s="1" customFormat="1" ht="21.75" customHeight="1">
      <c r="B182" s="25"/>
      <c r="C182" s="111" t="s">
        <v>277</v>
      </c>
      <c r="D182" s="111" t="s">
        <v>117</v>
      </c>
      <c r="E182" s="112" t="s">
        <v>278</v>
      </c>
      <c r="F182" s="113" t="s">
        <v>279</v>
      </c>
      <c r="G182" s="114" t="s">
        <v>280</v>
      </c>
      <c r="H182" s="115">
        <v>40</v>
      </c>
      <c r="I182" s="133">
        <v>150</v>
      </c>
      <c r="J182" s="116">
        <f>ROUND(I182*H182,2)</f>
        <v>6000</v>
      </c>
      <c r="K182" s="117"/>
      <c r="L182" s="25"/>
      <c r="M182" s="118" t="s">
        <v>1</v>
      </c>
      <c r="N182" s="119" t="s">
        <v>37</v>
      </c>
      <c r="O182" s="120">
        <v>3.2000000000000001E-2</v>
      </c>
      <c r="P182" s="120">
        <f>O182*H182</f>
        <v>1.28</v>
      </c>
      <c r="Q182" s="120">
        <v>0</v>
      </c>
      <c r="R182" s="120">
        <f>Q182*H182</f>
        <v>0</v>
      </c>
      <c r="S182" s="120">
        <v>0</v>
      </c>
      <c r="T182" s="121">
        <f>S182*H182</f>
        <v>0</v>
      </c>
      <c r="AR182" s="122" t="s">
        <v>121</v>
      </c>
      <c r="AT182" s="122" t="s">
        <v>117</v>
      </c>
      <c r="AU182" s="122" t="s">
        <v>81</v>
      </c>
      <c r="AY182" s="13" t="s">
        <v>114</v>
      </c>
      <c r="BE182" s="123">
        <f>IF(N182="základní",J182,0)</f>
        <v>6000</v>
      </c>
      <c r="BF182" s="123">
        <f>IF(N182="snížená",J182,0)</f>
        <v>0</v>
      </c>
      <c r="BG182" s="123">
        <f>IF(N182="zákl. přenesená",J182,0)</f>
        <v>0</v>
      </c>
      <c r="BH182" s="123">
        <f>IF(N182="sníž. přenesená",J182,0)</f>
        <v>0</v>
      </c>
      <c r="BI182" s="123">
        <f>IF(N182="nulová",J182,0)</f>
        <v>0</v>
      </c>
      <c r="BJ182" s="13" t="s">
        <v>77</v>
      </c>
      <c r="BK182" s="123">
        <f>ROUND(I182*H182,2)</f>
        <v>6000</v>
      </c>
      <c r="BL182" s="13" t="s">
        <v>121</v>
      </c>
      <c r="BM182" s="122" t="s">
        <v>281</v>
      </c>
    </row>
    <row r="183" spans="2:65" s="1" customFormat="1" ht="24.15" customHeight="1">
      <c r="B183" s="25"/>
      <c r="C183" s="111" t="s">
        <v>282</v>
      </c>
      <c r="D183" s="111" t="s">
        <v>117</v>
      </c>
      <c r="E183" s="112" t="s">
        <v>283</v>
      </c>
      <c r="F183" s="113" t="s">
        <v>284</v>
      </c>
      <c r="G183" s="114" t="s">
        <v>280</v>
      </c>
      <c r="H183" s="115">
        <v>160</v>
      </c>
      <c r="I183" s="133">
        <v>25</v>
      </c>
      <c r="J183" s="116">
        <f>ROUND(I183*H183,2)</f>
        <v>4000</v>
      </c>
      <c r="K183" s="117"/>
      <c r="L183" s="25"/>
      <c r="M183" s="118" t="s">
        <v>1</v>
      </c>
      <c r="N183" s="119" t="s">
        <v>37</v>
      </c>
      <c r="O183" s="120">
        <v>3.0000000000000001E-3</v>
      </c>
      <c r="P183" s="120">
        <f>O183*H183</f>
        <v>0.48</v>
      </c>
      <c r="Q183" s="120">
        <v>0</v>
      </c>
      <c r="R183" s="120">
        <f>Q183*H183</f>
        <v>0</v>
      </c>
      <c r="S183" s="120">
        <v>0</v>
      </c>
      <c r="T183" s="121">
        <f>S183*H183</f>
        <v>0</v>
      </c>
      <c r="AR183" s="122" t="s">
        <v>121</v>
      </c>
      <c r="AT183" s="122" t="s">
        <v>117</v>
      </c>
      <c r="AU183" s="122" t="s">
        <v>81</v>
      </c>
      <c r="AY183" s="13" t="s">
        <v>114</v>
      </c>
      <c r="BE183" s="123">
        <f>IF(N183="základní",J183,0)</f>
        <v>4000</v>
      </c>
      <c r="BF183" s="123">
        <f>IF(N183="snížená",J183,0)</f>
        <v>0</v>
      </c>
      <c r="BG183" s="123">
        <f>IF(N183="zákl. přenesená",J183,0)</f>
        <v>0</v>
      </c>
      <c r="BH183" s="123">
        <f>IF(N183="sníž. přenesená",J183,0)</f>
        <v>0</v>
      </c>
      <c r="BI183" s="123">
        <f>IF(N183="nulová",J183,0)</f>
        <v>0</v>
      </c>
      <c r="BJ183" s="13" t="s">
        <v>77</v>
      </c>
      <c r="BK183" s="123">
        <f>ROUND(I183*H183,2)</f>
        <v>4000</v>
      </c>
      <c r="BL183" s="13" t="s">
        <v>121</v>
      </c>
      <c r="BM183" s="122" t="s">
        <v>285</v>
      </c>
    </row>
    <row r="184" spans="2:65" s="1" customFormat="1" ht="33" customHeight="1">
      <c r="B184" s="25"/>
      <c r="C184" s="111" t="s">
        <v>286</v>
      </c>
      <c r="D184" s="111" t="s">
        <v>117</v>
      </c>
      <c r="E184" s="112" t="s">
        <v>287</v>
      </c>
      <c r="F184" s="113" t="s">
        <v>288</v>
      </c>
      <c r="G184" s="114" t="s">
        <v>280</v>
      </c>
      <c r="H184" s="115">
        <v>40</v>
      </c>
      <c r="I184" s="133">
        <v>550</v>
      </c>
      <c r="J184" s="116">
        <f>ROUND(I184*H184,2)</f>
        <v>22000</v>
      </c>
      <c r="K184" s="117"/>
      <c r="L184" s="25"/>
      <c r="M184" s="118" t="s">
        <v>1</v>
      </c>
      <c r="N184" s="119" t="s">
        <v>37</v>
      </c>
      <c r="O184" s="120">
        <v>0</v>
      </c>
      <c r="P184" s="120">
        <f>O184*H184</f>
        <v>0</v>
      </c>
      <c r="Q184" s="120">
        <v>0</v>
      </c>
      <c r="R184" s="120">
        <f>Q184*H184</f>
        <v>0</v>
      </c>
      <c r="S184" s="120">
        <v>0</v>
      </c>
      <c r="T184" s="121">
        <f>S184*H184</f>
        <v>0</v>
      </c>
      <c r="AR184" s="122" t="s">
        <v>121</v>
      </c>
      <c r="AT184" s="122" t="s">
        <v>117</v>
      </c>
      <c r="AU184" s="122" t="s">
        <v>81</v>
      </c>
      <c r="AY184" s="13" t="s">
        <v>114</v>
      </c>
      <c r="BE184" s="123">
        <f>IF(N184="základní",J184,0)</f>
        <v>22000</v>
      </c>
      <c r="BF184" s="123">
        <f>IF(N184="snížená",J184,0)</f>
        <v>0</v>
      </c>
      <c r="BG184" s="123">
        <f>IF(N184="zákl. přenesená",J184,0)</f>
        <v>0</v>
      </c>
      <c r="BH184" s="123">
        <f>IF(N184="sníž. přenesená",J184,0)</f>
        <v>0</v>
      </c>
      <c r="BI184" s="123">
        <f>IF(N184="nulová",J184,0)</f>
        <v>0</v>
      </c>
      <c r="BJ184" s="13" t="s">
        <v>77</v>
      </c>
      <c r="BK184" s="123">
        <f>ROUND(I184*H184,2)</f>
        <v>22000</v>
      </c>
      <c r="BL184" s="13" t="s">
        <v>121</v>
      </c>
      <c r="BM184" s="122" t="s">
        <v>289</v>
      </c>
    </row>
    <row r="185" spans="2:65" s="11" customFormat="1" ht="25.95" customHeight="1">
      <c r="B185" s="100"/>
      <c r="D185" s="101" t="s">
        <v>71</v>
      </c>
      <c r="E185" s="102" t="s">
        <v>290</v>
      </c>
      <c r="F185" s="102" t="s">
        <v>291</v>
      </c>
      <c r="I185" s="132"/>
      <c r="J185" s="103">
        <f>BK185</f>
        <v>48500</v>
      </c>
      <c r="L185" s="100"/>
      <c r="M185" s="104"/>
      <c r="P185" s="105">
        <f>SUM(P186:P193)</f>
        <v>0</v>
      </c>
      <c r="R185" s="105">
        <f>SUM(R186:R193)</f>
        <v>0</v>
      </c>
      <c r="T185" s="106">
        <f>SUM(T186:T193)</f>
        <v>0</v>
      </c>
      <c r="AR185" s="101" t="s">
        <v>126</v>
      </c>
      <c r="AT185" s="107" t="s">
        <v>71</v>
      </c>
      <c r="AU185" s="107" t="s">
        <v>72</v>
      </c>
      <c r="AY185" s="101" t="s">
        <v>114</v>
      </c>
      <c r="BK185" s="108">
        <f>SUM(BK186:BK193)</f>
        <v>48500</v>
      </c>
    </row>
    <row r="186" spans="2:65" s="1" customFormat="1" ht="16.5" customHeight="1">
      <c r="B186" s="25"/>
      <c r="C186" s="111" t="s">
        <v>292</v>
      </c>
      <c r="D186" s="111" t="s">
        <v>117</v>
      </c>
      <c r="E186" s="112" t="s">
        <v>293</v>
      </c>
      <c r="F186" s="113" t="s">
        <v>294</v>
      </c>
      <c r="G186" s="114" t="s">
        <v>295</v>
      </c>
      <c r="H186" s="115">
        <v>1</v>
      </c>
      <c r="I186" s="133">
        <v>5000</v>
      </c>
      <c r="J186" s="116">
        <f>ROUND(I186*H186,2)</f>
        <v>5000</v>
      </c>
      <c r="K186" s="117"/>
      <c r="L186" s="25"/>
      <c r="M186" s="118" t="s">
        <v>1</v>
      </c>
      <c r="N186" s="119" t="s">
        <v>37</v>
      </c>
      <c r="O186" s="120">
        <v>0</v>
      </c>
      <c r="P186" s="120">
        <f>O186*H186</f>
        <v>0</v>
      </c>
      <c r="Q186" s="120">
        <v>0</v>
      </c>
      <c r="R186" s="120">
        <f>Q186*H186</f>
        <v>0</v>
      </c>
      <c r="S186" s="120">
        <v>0</v>
      </c>
      <c r="T186" s="121">
        <f>S186*H186</f>
        <v>0</v>
      </c>
      <c r="AR186" s="122" t="s">
        <v>296</v>
      </c>
      <c r="AT186" s="122" t="s">
        <v>117</v>
      </c>
      <c r="AU186" s="122" t="s">
        <v>77</v>
      </c>
      <c r="AY186" s="13" t="s">
        <v>114</v>
      </c>
      <c r="BE186" s="123">
        <f>IF(N186="základní",J186,0)</f>
        <v>5000</v>
      </c>
      <c r="BF186" s="123">
        <f>IF(N186="snížená",J186,0)</f>
        <v>0</v>
      </c>
      <c r="BG186" s="123">
        <f>IF(N186="zákl. přenesená",J186,0)</f>
        <v>0</v>
      </c>
      <c r="BH186" s="123">
        <f>IF(N186="sníž. přenesená",J186,0)</f>
        <v>0</v>
      </c>
      <c r="BI186" s="123">
        <f>IF(N186="nulová",J186,0)</f>
        <v>0</v>
      </c>
      <c r="BJ186" s="13" t="s">
        <v>77</v>
      </c>
      <c r="BK186" s="123">
        <f>ROUND(I186*H186,2)</f>
        <v>5000</v>
      </c>
      <c r="BL186" s="13" t="s">
        <v>296</v>
      </c>
      <c r="BM186" s="122" t="s">
        <v>297</v>
      </c>
    </row>
    <row r="187" spans="2:65" s="1" customFormat="1" ht="16.5" customHeight="1">
      <c r="B187" s="25"/>
      <c r="C187" s="111" t="s">
        <v>298</v>
      </c>
      <c r="D187" s="111" t="s">
        <v>117</v>
      </c>
      <c r="E187" s="112" t="s">
        <v>77</v>
      </c>
      <c r="F187" s="113" t="s">
        <v>299</v>
      </c>
      <c r="G187" s="114" t="s">
        <v>295</v>
      </c>
      <c r="H187" s="115">
        <v>1</v>
      </c>
      <c r="I187" s="133">
        <v>15000</v>
      </c>
      <c r="J187" s="116">
        <f>ROUND(I187*H187,2)</f>
        <v>15000</v>
      </c>
      <c r="K187" s="117"/>
      <c r="L187" s="25"/>
      <c r="M187" s="118" t="s">
        <v>1</v>
      </c>
      <c r="N187" s="119" t="s">
        <v>37</v>
      </c>
      <c r="O187" s="120">
        <v>0</v>
      </c>
      <c r="P187" s="120">
        <f>O187*H187</f>
        <v>0</v>
      </c>
      <c r="Q187" s="120">
        <v>0</v>
      </c>
      <c r="R187" s="120">
        <f>Q187*H187</f>
        <v>0</v>
      </c>
      <c r="S187" s="120">
        <v>0</v>
      </c>
      <c r="T187" s="121">
        <f>S187*H187</f>
        <v>0</v>
      </c>
      <c r="AR187" s="122" t="s">
        <v>121</v>
      </c>
      <c r="AT187" s="122" t="s">
        <v>117</v>
      </c>
      <c r="AU187" s="122" t="s">
        <v>77</v>
      </c>
      <c r="AY187" s="13" t="s">
        <v>114</v>
      </c>
      <c r="BE187" s="123">
        <f>IF(N187="základní",J187,0)</f>
        <v>15000</v>
      </c>
      <c r="BF187" s="123">
        <f>IF(N187="snížená",J187,0)</f>
        <v>0</v>
      </c>
      <c r="BG187" s="123">
        <f>IF(N187="zákl. přenesená",J187,0)</f>
        <v>0</v>
      </c>
      <c r="BH187" s="123">
        <f>IF(N187="sníž. přenesená",J187,0)</f>
        <v>0</v>
      </c>
      <c r="BI187" s="123">
        <f>IF(N187="nulová",J187,0)</f>
        <v>0</v>
      </c>
      <c r="BJ187" s="13" t="s">
        <v>77</v>
      </c>
      <c r="BK187" s="123">
        <f>ROUND(I187*H187,2)</f>
        <v>15000</v>
      </c>
      <c r="BL187" s="13" t="s">
        <v>121</v>
      </c>
      <c r="BM187" s="122" t="s">
        <v>300</v>
      </c>
    </row>
    <row r="188" spans="2:65" s="1" customFormat="1" ht="19.2">
      <c r="B188" s="25"/>
      <c r="D188" s="124" t="s">
        <v>134</v>
      </c>
      <c r="F188" s="125" t="s">
        <v>301</v>
      </c>
      <c r="I188" s="131"/>
      <c r="L188" s="25"/>
      <c r="M188" s="126"/>
      <c r="T188" s="48"/>
      <c r="AT188" s="13" t="s">
        <v>134</v>
      </c>
      <c r="AU188" s="13" t="s">
        <v>77</v>
      </c>
    </row>
    <row r="189" spans="2:65" s="1" customFormat="1" ht="16.5" customHeight="1">
      <c r="B189" s="25"/>
      <c r="C189" s="111" t="s">
        <v>302</v>
      </c>
      <c r="D189" s="111" t="s">
        <v>117</v>
      </c>
      <c r="E189" s="112" t="s">
        <v>81</v>
      </c>
      <c r="F189" s="113" t="s">
        <v>303</v>
      </c>
      <c r="G189" s="114" t="s">
        <v>295</v>
      </c>
      <c r="H189" s="115">
        <v>1</v>
      </c>
      <c r="I189" s="133">
        <v>15000</v>
      </c>
      <c r="J189" s="116">
        <f>ROUND(I189*H189,2)</f>
        <v>15000</v>
      </c>
      <c r="K189" s="117"/>
      <c r="L189" s="25"/>
      <c r="M189" s="118" t="s">
        <v>1</v>
      </c>
      <c r="N189" s="119" t="s">
        <v>37</v>
      </c>
      <c r="O189" s="120">
        <v>0</v>
      </c>
      <c r="P189" s="120">
        <f>O189*H189</f>
        <v>0</v>
      </c>
      <c r="Q189" s="120">
        <v>0</v>
      </c>
      <c r="R189" s="120">
        <f>Q189*H189</f>
        <v>0</v>
      </c>
      <c r="S189" s="120">
        <v>0</v>
      </c>
      <c r="T189" s="121">
        <f>S189*H189</f>
        <v>0</v>
      </c>
      <c r="AR189" s="122" t="s">
        <v>121</v>
      </c>
      <c r="AT189" s="122" t="s">
        <v>117</v>
      </c>
      <c r="AU189" s="122" t="s">
        <v>77</v>
      </c>
      <c r="AY189" s="13" t="s">
        <v>114</v>
      </c>
      <c r="BE189" s="123">
        <f>IF(N189="základní",J189,0)</f>
        <v>15000</v>
      </c>
      <c r="BF189" s="123">
        <f>IF(N189="snížená",J189,0)</f>
        <v>0</v>
      </c>
      <c r="BG189" s="123">
        <f>IF(N189="zákl. přenesená",J189,0)</f>
        <v>0</v>
      </c>
      <c r="BH189" s="123">
        <f>IF(N189="sníž. přenesená",J189,0)</f>
        <v>0</v>
      </c>
      <c r="BI189" s="123">
        <f>IF(N189="nulová",J189,0)</f>
        <v>0</v>
      </c>
      <c r="BJ189" s="13" t="s">
        <v>77</v>
      </c>
      <c r="BK189" s="123">
        <f>ROUND(I189*H189,2)</f>
        <v>15000</v>
      </c>
      <c r="BL189" s="13" t="s">
        <v>121</v>
      </c>
      <c r="BM189" s="122" t="s">
        <v>304</v>
      </c>
    </row>
    <row r="190" spans="2:65" s="1" customFormat="1" ht="28.8">
      <c r="B190" s="25"/>
      <c r="D190" s="124" t="s">
        <v>134</v>
      </c>
      <c r="F190" s="125" t="s">
        <v>305</v>
      </c>
      <c r="I190" s="131"/>
      <c r="L190" s="25"/>
      <c r="M190" s="126"/>
      <c r="T190" s="48"/>
      <c r="AT190" s="13" t="s">
        <v>134</v>
      </c>
      <c r="AU190" s="13" t="s">
        <v>77</v>
      </c>
    </row>
    <row r="191" spans="2:65" s="1" customFormat="1" ht="16.5" customHeight="1">
      <c r="B191" s="25"/>
      <c r="C191" s="111" t="s">
        <v>306</v>
      </c>
      <c r="D191" s="111" t="s">
        <v>117</v>
      </c>
      <c r="E191" s="112" t="s">
        <v>116</v>
      </c>
      <c r="F191" s="113" t="s">
        <v>307</v>
      </c>
      <c r="G191" s="114" t="s">
        <v>295</v>
      </c>
      <c r="H191" s="115">
        <v>1</v>
      </c>
      <c r="I191" s="133">
        <v>5000</v>
      </c>
      <c r="J191" s="116">
        <f>ROUND(I191*H191,2)</f>
        <v>5000</v>
      </c>
      <c r="K191" s="117"/>
      <c r="L191" s="25"/>
      <c r="M191" s="118" t="s">
        <v>1</v>
      </c>
      <c r="N191" s="119" t="s">
        <v>37</v>
      </c>
      <c r="O191" s="120">
        <v>0</v>
      </c>
      <c r="P191" s="120">
        <f>O191*H191</f>
        <v>0</v>
      </c>
      <c r="Q191" s="120">
        <v>0</v>
      </c>
      <c r="R191" s="120">
        <f>Q191*H191</f>
        <v>0</v>
      </c>
      <c r="S191" s="120">
        <v>0</v>
      </c>
      <c r="T191" s="121">
        <f>S191*H191</f>
        <v>0</v>
      </c>
      <c r="AR191" s="122" t="s">
        <v>121</v>
      </c>
      <c r="AT191" s="122" t="s">
        <v>117</v>
      </c>
      <c r="AU191" s="122" t="s">
        <v>77</v>
      </c>
      <c r="AY191" s="13" t="s">
        <v>114</v>
      </c>
      <c r="BE191" s="123">
        <f>IF(N191="základní",J191,0)</f>
        <v>5000</v>
      </c>
      <c r="BF191" s="123">
        <f>IF(N191="snížená",J191,0)</f>
        <v>0</v>
      </c>
      <c r="BG191" s="123">
        <f>IF(N191="zákl. přenesená",J191,0)</f>
        <v>0</v>
      </c>
      <c r="BH191" s="123">
        <f>IF(N191="sníž. přenesená",J191,0)</f>
        <v>0</v>
      </c>
      <c r="BI191" s="123">
        <f>IF(N191="nulová",J191,0)</f>
        <v>0</v>
      </c>
      <c r="BJ191" s="13" t="s">
        <v>77</v>
      </c>
      <c r="BK191" s="123">
        <f>ROUND(I191*H191,2)</f>
        <v>5000</v>
      </c>
      <c r="BL191" s="13" t="s">
        <v>121</v>
      </c>
      <c r="BM191" s="122" t="s">
        <v>308</v>
      </c>
    </row>
    <row r="192" spans="2:65" s="1" customFormat="1" ht="19.2">
      <c r="B192" s="25"/>
      <c r="D192" s="124" t="s">
        <v>134</v>
      </c>
      <c r="F192" s="125" t="s">
        <v>309</v>
      </c>
      <c r="I192" s="131"/>
      <c r="L192" s="25"/>
      <c r="M192" s="126"/>
      <c r="T192" s="48"/>
      <c r="AT192" s="13" t="s">
        <v>134</v>
      </c>
      <c r="AU192" s="13" t="s">
        <v>77</v>
      </c>
    </row>
    <row r="193" spans="2:65" s="1" customFormat="1" ht="16.5" customHeight="1">
      <c r="B193" s="25"/>
      <c r="C193" s="111" t="s">
        <v>310</v>
      </c>
      <c r="D193" s="111" t="s">
        <v>117</v>
      </c>
      <c r="E193" s="112" t="s">
        <v>311</v>
      </c>
      <c r="F193" s="113" t="s">
        <v>312</v>
      </c>
      <c r="G193" s="114" t="s">
        <v>295</v>
      </c>
      <c r="H193" s="115">
        <v>1</v>
      </c>
      <c r="I193" s="133">
        <v>8500</v>
      </c>
      <c r="J193" s="116">
        <f>ROUND(I193*H193,2)</f>
        <v>8500</v>
      </c>
      <c r="K193" s="117"/>
      <c r="L193" s="25"/>
      <c r="M193" s="127" t="s">
        <v>1</v>
      </c>
      <c r="N193" s="128" t="s">
        <v>37</v>
      </c>
      <c r="O193" s="129">
        <v>0</v>
      </c>
      <c r="P193" s="129">
        <f>O193*H193</f>
        <v>0</v>
      </c>
      <c r="Q193" s="129">
        <v>0</v>
      </c>
      <c r="R193" s="129">
        <f>Q193*H193</f>
        <v>0</v>
      </c>
      <c r="S193" s="129">
        <v>0</v>
      </c>
      <c r="T193" s="130">
        <f>S193*H193</f>
        <v>0</v>
      </c>
      <c r="AR193" s="122" t="s">
        <v>121</v>
      </c>
      <c r="AT193" s="122" t="s">
        <v>117</v>
      </c>
      <c r="AU193" s="122" t="s">
        <v>77</v>
      </c>
      <c r="AY193" s="13" t="s">
        <v>114</v>
      </c>
      <c r="BE193" s="123">
        <f>IF(N193="základní",J193,0)</f>
        <v>8500</v>
      </c>
      <c r="BF193" s="123">
        <f>IF(N193="snížená",J193,0)</f>
        <v>0</v>
      </c>
      <c r="BG193" s="123">
        <f>IF(N193="zákl. přenesená",J193,0)</f>
        <v>0</v>
      </c>
      <c r="BH193" s="123">
        <f>IF(N193="sníž. přenesená",J193,0)</f>
        <v>0</v>
      </c>
      <c r="BI193" s="123">
        <f>IF(N193="nulová",J193,0)</f>
        <v>0</v>
      </c>
      <c r="BJ193" s="13" t="s">
        <v>77</v>
      </c>
      <c r="BK193" s="123">
        <f>ROUND(I193*H193,2)</f>
        <v>8500</v>
      </c>
      <c r="BL193" s="13" t="s">
        <v>121</v>
      </c>
      <c r="BM193" s="122" t="s">
        <v>313</v>
      </c>
    </row>
    <row r="194" spans="2:65" s="1" customFormat="1" ht="6.9" customHeight="1">
      <c r="B194" s="37"/>
      <c r="C194" s="38"/>
      <c r="D194" s="38"/>
      <c r="E194" s="38"/>
      <c r="F194" s="38"/>
      <c r="G194" s="38"/>
      <c r="H194" s="38"/>
      <c r="I194" s="38"/>
      <c r="J194" s="38"/>
      <c r="K194" s="38"/>
      <c r="L194" s="25"/>
    </row>
  </sheetData>
  <sheetProtection algorithmName="SHA-512" hashValue="dvGL3UkQNPDETkxFP25rFZksyK4EmhsyQ2duOdqWsR7tZUroG0e0hOyHy1BM02R0UhRozEX5of+K0wup6+g5ww==" saltValue="33nY8FnqUO30nMx8f/uf5Q==" spinCount="100000" sheet="1" objects="1" scenarios="1" formatColumns="0" formatRows="0" autoFilter="0"/>
  <autoFilter ref="C124:K193" xr:uid="{00000000-0009-0000-0000-000001000000}"/>
  <mergeCells count="9">
    <mergeCell ref="E87:H87"/>
    <mergeCell ref="E115:H115"/>
    <mergeCell ref="E117:H117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 r:id="rId1"/>
  <headerFooter>
    <oddFooter>&amp;CStrana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4</vt:i4>
      </vt:variant>
    </vt:vector>
  </HeadingPairs>
  <TitlesOfParts>
    <vt:vector size="6" baseType="lpstr">
      <vt:lpstr>Rekapitulace stavby</vt:lpstr>
      <vt:lpstr>1 - Sportoviště</vt:lpstr>
      <vt:lpstr>'1 - Sportoviště'!Názvy_tisku</vt:lpstr>
      <vt:lpstr>'Rekapitulace stavby'!Názvy_tisku</vt:lpstr>
      <vt:lpstr>'1 - Sportoviště'!Oblast_tisku</vt:lpstr>
      <vt:lpstr>'Rekapitulace stavby'!Oblast_tisku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Radek Dočkal</dc:creator>
  <cp:lastModifiedBy>David Petr</cp:lastModifiedBy>
  <dcterms:created xsi:type="dcterms:W3CDTF">2023-12-06T13:11:46Z</dcterms:created>
  <dcterms:modified xsi:type="dcterms:W3CDTF">2024-01-15T10:55:17Z</dcterms:modified>
</cp:coreProperties>
</file>